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Users\mgotiashvili\Desktop\2021-2024\I წარდგენა\დანართები\"/>
    </mc:Choice>
  </mc:AlternateContent>
  <bookViews>
    <workbookView xWindow="0" yWindow="0" windowWidth="28800" windowHeight="11400"/>
  </bookViews>
  <sheets>
    <sheet name="27 00" sheetId="1" r:id="rId1"/>
    <sheet name="27 02 " sheetId="3" r:id="rId2"/>
    <sheet name="27 03" sheetId="4" r:id="rId3"/>
    <sheet name="27 01 01" sheetId="2" r:id="rId4"/>
    <sheet name="საწევრო" sheetId="5" r:id="rId5"/>
    <sheet name="27 01 05" sheetId="6" r:id="rId6"/>
    <sheet name="27 01 06" sheetId="8" r:id="rId7"/>
    <sheet name="27 01 07" sheetId="10" r:id="rId8"/>
    <sheet name="IT" sheetId="11" r:id="rId9"/>
  </sheets>
  <externalReferences>
    <externalReference r:id="rId10"/>
  </externalReferences>
  <definedNames>
    <definedName name="_xlnm._FilterDatabase" localSheetId="3" hidden="1">'27 01 01'!$A$4:$V$357</definedName>
    <definedName name="_xlnm._FilterDatabase" localSheetId="7" hidden="1">'27 01 07'!$A$4:$Q$357</definedName>
  </definedNames>
  <calcPr calcId="162913"/>
</workbook>
</file>

<file path=xl/calcChain.xml><?xml version="1.0" encoding="utf-8"?>
<calcChain xmlns="http://schemas.openxmlformats.org/spreadsheetml/2006/main">
  <c r="AC7" i="1" l="1"/>
  <c r="AC8" i="1"/>
  <c r="AC9" i="1"/>
  <c r="AC10" i="1"/>
  <c r="AC11" i="1"/>
  <c r="AC12" i="1"/>
  <c r="AC13" i="1"/>
  <c r="AC14" i="1"/>
  <c r="AC15" i="1"/>
  <c r="AC16" i="1"/>
  <c r="AC17" i="1"/>
  <c r="AC18" i="1"/>
  <c r="AC19" i="1"/>
  <c r="AC20" i="1"/>
  <c r="AC21" i="1"/>
  <c r="AC22" i="1"/>
  <c r="AC23" i="1"/>
  <c r="AC24" i="1"/>
  <c r="AC25" i="1"/>
  <c r="AC26" i="1"/>
  <c r="AC27" i="1"/>
  <c r="AC28" i="1"/>
  <c r="AC29" i="1"/>
  <c r="AC30" i="1"/>
  <c r="AC31" i="1"/>
  <c r="AC32" i="1"/>
  <c r="AC33" i="1"/>
  <c r="AC34" i="1"/>
  <c r="AC35" i="1"/>
  <c r="AC36" i="1"/>
  <c r="AC37" i="1"/>
  <c r="AC38" i="1"/>
  <c r="AC39" i="1"/>
  <c r="AC40" i="1"/>
  <c r="AC41" i="1"/>
  <c r="AC42" i="1"/>
  <c r="AC43" i="1"/>
  <c r="AC44" i="1"/>
  <c r="AC45" i="1"/>
  <c r="AC46" i="1"/>
  <c r="AC47" i="1"/>
  <c r="AC48" i="1"/>
  <c r="AC49" i="1"/>
  <c r="AC50" i="1"/>
  <c r="AC51" i="1"/>
  <c r="AC52" i="1"/>
  <c r="AC53" i="1"/>
  <c r="AC54" i="1"/>
  <c r="AC55" i="1"/>
  <c r="AC56" i="1"/>
  <c r="AC57" i="1"/>
  <c r="AC58" i="1"/>
  <c r="AC59" i="1"/>
  <c r="AC60" i="1"/>
  <c r="AC61" i="1"/>
  <c r="AC62" i="1"/>
  <c r="AC63" i="1"/>
  <c r="AC64" i="1"/>
  <c r="AC65" i="1"/>
  <c r="AC66" i="1"/>
  <c r="AC67" i="1"/>
  <c r="AC68" i="1"/>
  <c r="AC69" i="1"/>
  <c r="AC70" i="1"/>
  <c r="AC71" i="1"/>
  <c r="AC72" i="1"/>
  <c r="AC73" i="1"/>
  <c r="AC74" i="1"/>
  <c r="AC75" i="1"/>
  <c r="AC76" i="1"/>
  <c r="AC77" i="1"/>
  <c r="AC78" i="1"/>
  <c r="AC79" i="1"/>
  <c r="AC80" i="1"/>
  <c r="AC81" i="1"/>
  <c r="AC82" i="1"/>
  <c r="AC83" i="1"/>
  <c r="AC84" i="1"/>
  <c r="AC85" i="1"/>
  <c r="AC86" i="1"/>
  <c r="AC87" i="1"/>
  <c r="AC88" i="1"/>
  <c r="AC89" i="1"/>
  <c r="AC90" i="1"/>
  <c r="AC91" i="1"/>
  <c r="AC92" i="1"/>
  <c r="AC93" i="1"/>
  <c r="AC94" i="1"/>
  <c r="AC95" i="1"/>
  <c r="AC96" i="1"/>
  <c r="AC97" i="1"/>
  <c r="AC98" i="1"/>
  <c r="AC99" i="1"/>
  <c r="AC100" i="1"/>
  <c r="AC101" i="1"/>
  <c r="AC102" i="1"/>
  <c r="AC103" i="1"/>
  <c r="AC104" i="1"/>
  <c r="AC105" i="1"/>
  <c r="AC106" i="1"/>
  <c r="AC107" i="1"/>
  <c r="AC108" i="1"/>
  <c r="AC109" i="1"/>
  <c r="AC110" i="1"/>
  <c r="AC111" i="1"/>
  <c r="AC112" i="1"/>
  <c r="AC113" i="1"/>
  <c r="AC114" i="1"/>
  <c r="AC115" i="1"/>
  <c r="AC116" i="1"/>
  <c r="AC117" i="1"/>
  <c r="AC118" i="1"/>
  <c r="AC119" i="1"/>
  <c r="AC120" i="1"/>
  <c r="AC121" i="1"/>
  <c r="AC122" i="1"/>
  <c r="AC123" i="1"/>
  <c r="AC124" i="1"/>
  <c r="AC125" i="1"/>
  <c r="AC126" i="1"/>
  <c r="AC127" i="1"/>
  <c r="AC128" i="1"/>
  <c r="AC129" i="1"/>
  <c r="AC130" i="1"/>
  <c r="AC131" i="1"/>
  <c r="AC132" i="1"/>
  <c r="AC133" i="1"/>
  <c r="AC134" i="1"/>
  <c r="AC135" i="1"/>
  <c r="AC136" i="1"/>
  <c r="AC137" i="1"/>
  <c r="AC138" i="1"/>
  <c r="AC139" i="1"/>
  <c r="AC140" i="1"/>
  <c r="AC141" i="1"/>
  <c r="AC142" i="1"/>
  <c r="AC143" i="1"/>
  <c r="AC144" i="1"/>
  <c r="AC145" i="1"/>
  <c r="AC146" i="1"/>
  <c r="AC147" i="1"/>
  <c r="AC148" i="1"/>
  <c r="AC149" i="1"/>
  <c r="AC150" i="1"/>
  <c r="AC151" i="1"/>
  <c r="AC152" i="1"/>
  <c r="AC153" i="1"/>
  <c r="AC154" i="1"/>
  <c r="AC155" i="1"/>
  <c r="AC156" i="1"/>
  <c r="AC157" i="1"/>
  <c r="AC158" i="1"/>
  <c r="AC159" i="1"/>
  <c r="AC160" i="1"/>
  <c r="AC161" i="1"/>
  <c r="AC162" i="1"/>
  <c r="AC163" i="1"/>
  <c r="AC164" i="1"/>
  <c r="AC165" i="1"/>
  <c r="AC166" i="1"/>
  <c r="AC167" i="1"/>
  <c r="AC168" i="1"/>
  <c r="AC169" i="1"/>
  <c r="AC170" i="1"/>
  <c r="AC171" i="1"/>
  <c r="AC172" i="1"/>
  <c r="AC173" i="1"/>
  <c r="AC174" i="1"/>
  <c r="AC175" i="1"/>
  <c r="AC176" i="1"/>
  <c r="AC177" i="1"/>
  <c r="AC178" i="1"/>
  <c r="AC179" i="1"/>
  <c r="AC180" i="1"/>
  <c r="AC181" i="1"/>
  <c r="AC182" i="1"/>
  <c r="AC183" i="1"/>
  <c r="AC184" i="1"/>
  <c r="AC185" i="1"/>
  <c r="AC186" i="1"/>
  <c r="AC187" i="1"/>
  <c r="AC188" i="1"/>
  <c r="AC189" i="1"/>
  <c r="AC190" i="1"/>
  <c r="AC191" i="1"/>
  <c r="AC192" i="1"/>
  <c r="AC193" i="1"/>
  <c r="AC194" i="1"/>
  <c r="AC195" i="1"/>
  <c r="AC196" i="1"/>
  <c r="AC197" i="1"/>
  <c r="AC198" i="1"/>
  <c r="AC199" i="1"/>
  <c r="AC200" i="1"/>
  <c r="AC201" i="1"/>
  <c r="AC202" i="1"/>
  <c r="AC203" i="1"/>
  <c r="AC204" i="1"/>
  <c r="AC205" i="1"/>
  <c r="AC206" i="1"/>
  <c r="AC207" i="1"/>
  <c r="AC208" i="1"/>
  <c r="AC209" i="1"/>
  <c r="AC210" i="1"/>
  <c r="AC211" i="1"/>
  <c r="AC212" i="1"/>
  <c r="AC213" i="1"/>
  <c r="AC214" i="1"/>
  <c r="AC215" i="1"/>
  <c r="AC216" i="1"/>
  <c r="AC217" i="1"/>
  <c r="AC218" i="1"/>
  <c r="AC219" i="1"/>
  <c r="AC220" i="1"/>
  <c r="AC221" i="1"/>
  <c r="AC222" i="1"/>
  <c r="AC223" i="1"/>
  <c r="AC224" i="1"/>
  <c r="AC225" i="1"/>
  <c r="AC226" i="1"/>
  <c r="AC227" i="1"/>
  <c r="AC228" i="1"/>
  <c r="AC229" i="1"/>
  <c r="AC230" i="1"/>
  <c r="AC231" i="1"/>
  <c r="AC232" i="1"/>
  <c r="AC233" i="1"/>
  <c r="AC234" i="1"/>
  <c r="AC235" i="1"/>
  <c r="AC236" i="1"/>
  <c r="AC237" i="1"/>
  <c r="AC238" i="1"/>
  <c r="AC239" i="1"/>
  <c r="AC240" i="1"/>
  <c r="AC241" i="1"/>
  <c r="AC242" i="1"/>
  <c r="AC243" i="1"/>
  <c r="AC244" i="1"/>
  <c r="AC245" i="1"/>
  <c r="AC246" i="1"/>
  <c r="AC247" i="1"/>
  <c r="AC248" i="1"/>
  <c r="AC249" i="1"/>
  <c r="AC250" i="1"/>
  <c r="AC251" i="1"/>
  <c r="AC252" i="1"/>
  <c r="AC253" i="1"/>
  <c r="AC254" i="1"/>
  <c r="AC255" i="1"/>
  <c r="AC256" i="1"/>
  <c r="AC257" i="1"/>
  <c r="AC258" i="1"/>
  <c r="AC259" i="1"/>
  <c r="AC260" i="1"/>
  <c r="AC261" i="1"/>
  <c r="AC262" i="1"/>
  <c r="AC263" i="1"/>
  <c r="AC264" i="1"/>
  <c r="AC265" i="1"/>
  <c r="AC266" i="1"/>
  <c r="AC267" i="1"/>
  <c r="AC268" i="1"/>
  <c r="AC269" i="1"/>
  <c r="AC270" i="1"/>
  <c r="AC271" i="1"/>
  <c r="AC272" i="1"/>
  <c r="AC273" i="1"/>
  <c r="AC274" i="1"/>
  <c r="AC275" i="1"/>
  <c r="AC276" i="1"/>
  <c r="AC277" i="1"/>
  <c r="AC278" i="1"/>
  <c r="AC279" i="1"/>
  <c r="AC280" i="1"/>
  <c r="AC281" i="1"/>
  <c r="AC282" i="1"/>
  <c r="AC283" i="1"/>
  <c r="AC284" i="1"/>
  <c r="AC285" i="1"/>
  <c r="AC286" i="1"/>
  <c r="AC287" i="1"/>
  <c r="AC288" i="1"/>
  <c r="AC289" i="1"/>
  <c r="AC290" i="1"/>
  <c r="AC291" i="1"/>
  <c r="AC292" i="1"/>
  <c r="AC293" i="1"/>
  <c r="AC294" i="1"/>
  <c r="AC295" i="1"/>
  <c r="AC296" i="1"/>
  <c r="AC297" i="1"/>
  <c r="AC298" i="1"/>
  <c r="AC299" i="1"/>
  <c r="AC300" i="1"/>
  <c r="AC301" i="1"/>
  <c r="AC302" i="1"/>
  <c r="AC303" i="1"/>
  <c r="AC304" i="1"/>
  <c r="AC305" i="1"/>
  <c r="AC306" i="1"/>
  <c r="AC307" i="1"/>
  <c r="AC308" i="1"/>
  <c r="AC309" i="1"/>
  <c r="AC310" i="1"/>
  <c r="AC311" i="1"/>
  <c r="AC312" i="1"/>
  <c r="AC313" i="1"/>
  <c r="AC314" i="1"/>
  <c r="AC315" i="1"/>
  <c r="AC316" i="1"/>
  <c r="AC317" i="1"/>
  <c r="AC318" i="1"/>
  <c r="AC319" i="1"/>
  <c r="AC320" i="1"/>
  <c r="AC321" i="1"/>
  <c r="AC322" i="1"/>
  <c r="AC323" i="1"/>
  <c r="AC324" i="1"/>
  <c r="AC325" i="1"/>
  <c r="AC326" i="1"/>
  <c r="AC327" i="1"/>
  <c r="AC328" i="1"/>
  <c r="AC329" i="1"/>
  <c r="AC330" i="1"/>
  <c r="AC331" i="1"/>
  <c r="AC332" i="1"/>
  <c r="AC333" i="1"/>
  <c r="AC334" i="1"/>
  <c r="AC335" i="1"/>
  <c r="AC336" i="1"/>
  <c r="AC337" i="1"/>
  <c r="AC338" i="1"/>
  <c r="AC339" i="1"/>
  <c r="AC340" i="1"/>
  <c r="AC341" i="1"/>
  <c r="AC342" i="1"/>
  <c r="AC343" i="1"/>
  <c r="AC344" i="1"/>
  <c r="AC345" i="1"/>
  <c r="AC346" i="1"/>
  <c r="AC347" i="1"/>
  <c r="AC348" i="1"/>
  <c r="AC349" i="1"/>
  <c r="AC350" i="1"/>
  <c r="AC351" i="1"/>
  <c r="AC352" i="1"/>
  <c r="AC353" i="1"/>
  <c r="AC354" i="1"/>
  <c r="AC355" i="1"/>
  <c r="AC356" i="1"/>
  <c r="AC357" i="1"/>
  <c r="AC358" i="1"/>
  <c r="AC359" i="1"/>
  <c r="AC360" i="1"/>
  <c r="AC361" i="1"/>
  <c r="AC362" i="1"/>
  <c r="AC363" i="1"/>
  <c r="AC364" i="1"/>
  <c r="AC365" i="1"/>
  <c r="AC366" i="1"/>
  <c r="AC367" i="1"/>
  <c r="AC368" i="1"/>
  <c r="AC369" i="1"/>
  <c r="AC370" i="1"/>
  <c r="AC371" i="1"/>
  <c r="AC372" i="1"/>
  <c r="AC373" i="1"/>
  <c r="AC374" i="1"/>
  <c r="AC375" i="1"/>
  <c r="AC376" i="1"/>
  <c r="AC377" i="1"/>
  <c r="AC378" i="1"/>
  <c r="AC379" i="1"/>
  <c r="AC380" i="1"/>
  <c r="AC381" i="1"/>
  <c r="AC382" i="1"/>
  <c r="AC383" i="1"/>
  <c r="AC384" i="1"/>
  <c r="AC385" i="1"/>
  <c r="AC386" i="1"/>
  <c r="AC387" i="1"/>
  <c r="AC388" i="1"/>
  <c r="AC389" i="1"/>
  <c r="AC390" i="1"/>
  <c r="AC391" i="1"/>
  <c r="AC392" i="1"/>
  <c r="AC393" i="1"/>
  <c r="AC394" i="1"/>
  <c r="AC395" i="1"/>
  <c r="AC396" i="1"/>
  <c r="AC397" i="1"/>
  <c r="AC398" i="1"/>
  <c r="AC399" i="1"/>
  <c r="AC400" i="1"/>
  <c r="AC401" i="1"/>
  <c r="AC402" i="1"/>
  <c r="AC403" i="1"/>
  <c r="AC404" i="1"/>
  <c r="AC405" i="1"/>
  <c r="AC406" i="1"/>
  <c r="AC407" i="1"/>
  <c r="AC408" i="1"/>
  <c r="AC409" i="1"/>
  <c r="AC410" i="1"/>
  <c r="AC411" i="1"/>
  <c r="AC412" i="1"/>
  <c r="AC413" i="1"/>
  <c r="AC414" i="1"/>
  <c r="AC415" i="1"/>
  <c r="AC416" i="1"/>
  <c r="AC417" i="1"/>
  <c r="AC418" i="1"/>
  <c r="AC419" i="1"/>
  <c r="AC420" i="1"/>
  <c r="AC421" i="1"/>
  <c r="AC422" i="1"/>
  <c r="AC423" i="1"/>
  <c r="AC424" i="1"/>
  <c r="AC425" i="1"/>
  <c r="AC426" i="1"/>
  <c r="AC427" i="1"/>
  <c r="AC428" i="1"/>
  <c r="AC429" i="1"/>
  <c r="AC430" i="1"/>
  <c r="AC431" i="1"/>
  <c r="AC432" i="1"/>
  <c r="AC433" i="1"/>
  <c r="AC434" i="1"/>
  <c r="AC435" i="1"/>
  <c r="AC436" i="1"/>
  <c r="AC437" i="1"/>
  <c r="AC438" i="1"/>
  <c r="AC439" i="1"/>
  <c r="AC440" i="1"/>
  <c r="AC441" i="1"/>
  <c r="AC442" i="1"/>
  <c r="AC443" i="1"/>
  <c r="AC444" i="1"/>
  <c r="AC445" i="1"/>
  <c r="AC446" i="1"/>
  <c r="AC447" i="1"/>
  <c r="AC448" i="1"/>
  <c r="AC449" i="1"/>
  <c r="AC450" i="1"/>
  <c r="AC451" i="1"/>
  <c r="AC452" i="1"/>
  <c r="AC453" i="1"/>
  <c r="AC454" i="1"/>
  <c r="AC455" i="1"/>
  <c r="AC456" i="1"/>
  <c r="AC457" i="1"/>
  <c r="AC458" i="1"/>
  <c r="AC459" i="1"/>
  <c r="AC460" i="1"/>
  <c r="AC461" i="1"/>
  <c r="AC462" i="1"/>
  <c r="AC463" i="1"/>
  <c r="AC464" i="1"/>
  <c r="AC465" i="1"/>
  <c r="AC466" i="1"/>
  <c r="AC467" i="1"/>
  <c r="AC468" i="1"/>
  <c r="AC469" i="1"/>
  <c r="AC470" i="1"/>
  <c r="AC471" i="1"/>
  <c r="AC472" i="1"/>
  <c r="AC473" i="1"/>
  <c r="AC474" i="1"/>
  <c r="AC475" i="1"/>
  <c r="AC476" i="1"/>
  <c r="AC477" i="1"/>
  <c r="AC478" i="1"/>
  <c r="AC479" i="1"/>
  <c r="AC480" i="1"/>
  <c r="AC481" i="1"/>
  <c r="AC482" i="1"/>
  <c r="AC483" i="1"/>
  <c r="AC484" i="1"/>
  <c r="AC485" i="1"/>
  <c r="AC486" i="1"/>
  <c r="AC487" i="1"/>
  <c r="AC488" i="1"/>
  <c r="AC489" i="1"/>
  <c r="AC490" i="1"/>
  <c r="AC491" i="1"/>
  <c r="AC492" i="1"/>
  <c r="AC493" i="1"/>
  <c r="AC494" i="1"/>
  <c r="AC495" i="1"/>
  <c r="AC496" i="1"/>
  <c r="AC497" i="1"/>
  <c r="AC498" i="1"/>
  <c r="AC499" i="1"/>
  <c r="AC500" i="1"/>
  <c r="AC501" i="1"/>
  <c r="AC502" i="1"/>
  <c r="AC503" i="1"/>
  <c r="AC504" i="1"/>
  <c r="AC505" i="1"/>
  <c r="AC506" i="1"/>
  <c r="AC507" i="1"/>
  <c r="AC508" i="1"/>
  <c r="AC509" i="1"/>
  <c r="AC510" i="1"/>
  <c r="AC511" i="1"/>
  <c r="AC512" i="1"/>
  <c r="AC513" i="1"/>
  <c r="AC514" i="1"/>
  <c r="AC515" i="1"/>
  <c r="AC516" i="1"/>
  <c r="AC517" i="1"/>
  <c r="AC518" i="1"/>
  <c r="AC519" i="1"/>
  <c r="AC520" i="1"/>
  <c r="AC521" i="1"/>
  <c r="AC522" i="1"/>
  <c r="AC523" i="1"/>
  <c r="AC524" i="1"/>
  <c r="AC525" i="1"/>
  <c r="AC526" i="1"/>
  <c r="AC527" i="1"/>
  <c r="AC528" i="1"/>
  <c r="AC529" i="1"/>
  <c r="AC530" i="1"/>
  <c r="AC531" i="1"/>
  <c r="AC532" i="1"/>
  <c r="AC533" i="1"/>
  <c r="AC534" i="1"/>
  <c r="AC535" i="1"/>
  <c r="AC536" i="1"/>
  <c r="AC537" i="1"/>
  <c r="AC538" i="1"/>
  <c r="AC539" i="1"/>
  <c r="AC540" i="1"/>
  <c r="AC541" i="1"/>
  <c r="AC542" i="1"/>
  <c r="AC543" i="1"/>
  <c r="AC544" i="1"/>
  <c r="AC545" i="1"/>
  <c r="AC546" i="1"/>
  <c r="AC547" i="1"/>
  <c r="AC548" i="1"/>
  <c r="AC549" i="1"/>
  <c r="AC550" i="1"/>
  <c r="AC551" i="1"/>
  <c r="AC552" i="1"/>
  <c r="AC553" i="1"/>
  <c r="AC554" i="1"/>
  <c r="AC555" i="1"/>
  <c r="AC556" i="1"/>
  <c r="AC557" i="1"/>
  <c r="AC558" i="1"/>
  <c r="AC559" i="1"/>
  <c r="AC560" i="1"/>
  <c r="AC561" i="1"/>
  <c r="AC562" i="1"/>
  <c r="AC563" i="1"/>
  <c r="AC564" i="1"/>
  <c r="AC565" i="1"/>
  <c r="AC566" i="1"/>
  <c r="AC567" i="1"/>
  <c r="AC568" i="1"/>
  <c r="AC569" i="1"/>
  <c r="AC570" i="1"/>
  <c r="AC571" i="1"/>
  <c r="AC572" i="1"/>
  <c r="AC573" i="1"/>
  <c r="AC574" i="1"/>
  <c r="AC575" i="1"/>
  <c r="AC576" i="1"/>
  <c r="AC577" i="1"/>
  <c r="AC578" i="1"/>
  <c r="AC579" i="1"/>
  <c r="AC580" i="1"/>
  <c r="AC581" i="1"/>
  <c r="AC582" i="1"/>
  <c r="AC583" i="1"/>
  <c r="AC584" i="1"/>
  <c r="AC585" i="1"/>
  <c r="AC586" i="1"/>
  <c r="AC587" i="1"/>
  <c r="AC588" i="1"/>
  <c r="AC589" i="1"/>
  <c r="AC590" i="1"/>
  <c r="AC591" i="1"/>
  <c r="AC592" i="1"/>
  <c r="AC593" i="1"/>
  <c r="AC594" i="1"/>
  <c r="AC595" i="1"/>
  <c r="AC596" i="1"/>
  <c r="AC597" i="1"/>
  <c r="AC598" i="1"/>
  <c r="AC599" i="1"/>
  <c r="AC600" i="1"/>
  <c r="AC601" i="1"/>
  <c r="AC602" i="1"/>
  <c r="AC603" i="1"/>
  <c r="AC604" i="1"/>
  <c r="AC605" i="1"/>
  <c r="AC606" i="1"/>
  <c r="AC607" i="1"/>
  <c r="AC608" i="1"/>
  <c r="AC609" i="1"/>
  <c r="AC610" i="1"/>
  <c r="AC611" i="1"/>
  <c r="AC612" i="1"/>
  <c r="AC613" i="1"/>
  <c r="AC614" i="1"/>
  <c r="AC615" i="1"/>
  <c r="AC616" i="1"/>
  <c r="AC617" i="1"/>
  <c r="AC618" i="1"/>
  <c r="AC619" i="1"/>
  <c r="AC620" i="1"/>
  <c r="AC621" i="1"/>
  <c r="AC622" i="1"/>
  <c r="AC623" i="1"/>
  <c r="AC624" i="1"/>
  <c r="AC625" i="1"/>
  <c r="AC626" i="1"/>
  <c r="AC627" i="1"/>
  <c r="AC628" i="1"/>
  <c r="AC629" i="1"/>
  <c r="AC630" i="1"/>
  <c r="AC631" i="1"/>
  <c r="AC632" i="1"/>
  <c r="AC633" i="1"/>
  <c r="AC634" i="1"/>
  <c r="AC635" i="1"/>
  <c r="AC636" i="1"/>
  <c r="AC637" i="1"/>
  <c r="AC638" i="1"/>
  <c r="AC639" i="1"/>
  <c r="AC640" i="1"/>
  <c r="AC641" i="1"/>
  <c r="AC642" i="1"/>
  <c r="AC643" i="1"/>
  <c r="AC644" i="1"/>
  <c r="AC645" i="1"/>
  <c r="AC646" i="1"/>
  <c r="AC647" i="1"/>
  <c r="AC648" i="1"/>
  <c r="AC649" i="1"/>
  <c r="AC650" i="1"/>
  <c r="AC651" i="1"/>
  <c r="AC652" i="1"/>
  <c r="AC653" i="1"/>
  <c r="AC654" i="1"/>
  <c r="AC655" i="1"/>
  <c r="AC656" i="1"/>
  <c r="AC657" i="1"/>
  <c r="AC658" i="1"/>
  <c r="AC659" i="1"/>
  <c r="AC660" i="1"/>
  <c r="AC661" i="1"/>
  <c r="AC662" i="1"/>
  <c r="AC663" i="1"/>
  <c r="AC664" i="1"/>
  <c r="AC665" i="1"/>
  <c r="AC666" i="1"/>
  <c r="AC667" i="1"/>
  <c r="AC668" i="1"/>
  <c r="AC669" i="1"/>
  <c r="AC670" i="1"/>
  <c r="AC671" i="1"/>
  <c r="AC672" i="1"/>
  <c r="AC673" i="1"/>
  <c r="AC674" i="1"/>
  <c r="AC675" i="1"/>
  <c r="AC676" i="1"/>
  <c r="AC677" i="1"/>
  <c r="AC678" i="1"/>
  <c r="AC679" i="1"/>
  <c r="AC680" i="1"/>
  <c r="AC681" i="1"/>
  <c r="AC682" i="1"/>
  <c r="AC683" i="1"/>
  <c r="AC684" i="1"/>
  <c r="AC685" i="1"/>
  <c r="AC686" i="1"/>
  <c r="AC687" i="1"/>
  <c r="AC688" i="1"/>
  <c r="AC689" i="1"/>
  <c r="AC690" i="1"/>
  <c r="AC691" i="1"/>
  <c r="AC692" i="1"/>
  <c r="AC693" i="1"/>
  <c r="AC694" i="1"/>
  <c r="AC695" i="1"/>
  <c r="AC696" i="1"/>
  <c r="AC697" i="1"/>
  <c r="AC698" i="1"/>
  <c r="AC699" i="1"/>
  <c r="AC700" i="1"/>
  <c r="AC701" i="1"/>
  <c r="AC702" i="1"/>
  <c r="AC703" i="1"/>
  <c r="AC704" i="1"/>
  <c r="AC705" i="1"/>
  <c r="AC706" i="1"/>
  <c r="AC707" i="1"/>
  <c r="AC708" i="1"/>
  <c r="AC709" i="1"/>
  <c r="AC710" i="1"/>
  <c r="AC711" i="1"/>
  <c r="AC712" i="1"/>
  <c r="AC713" i="1"/>
  <c r="AC714" i="1"/>
  <c r="AC715" i="1"/>
  <c r="AC716" i="1"/>
  <c r="AC717" i="1"/>
  <c r="AC718" i="1"/>
  <c r="AC719" i="1"/>
  <c r="AC720" i="1"/>
  <c r="AC721" i="1"/>
  <c r="AC722" i="1"/>
  <c r="AC723" i="1"/>
  <c r="AC724" i="1"/>
  <c r="AC725" i="1"/>
  <c r="AC726" i="1"/>
  <c r="AC727" i="1"/>
  <c r="AC728" i="1"/>
  <c r="AC729" i="1"/>
  <c r="AC730" i="1"/>
  <c r="AC731" i="1"/>
  <c r="AC732" i="1"/>
  <c r="AC733" i="1"/>
  <c r="AC734" i="1"/>
  <c r="AC735" i="1"/>
  <c r="AC736" i="1"/>
  <c r="AC737" i="1"/>
  <c r="AC738" i="1"/>
  <c r="AC739" i="1"/>
  <c r="AC740" i="1"/>
  <c r="AC741" i="1"/>
  <c r="AC742" i="1"/>
  <c r="AC743" i="1"/>
  <c r="AC744" i="1"/>
  <c r="AC745" i="1"/>
  <c r="AC746" i="1"/>
  <c r="AC747" i="1"/>
  <c r="AC748" i="1"/>
  <c r="AC749" i="1"/>
  <c r="AC750" i="1"/>
  <c r="AC751" i="1"/>
  <c r="AC752" i="1"/>
  <c r="AC753" i="1"/>
  <c r="AC754" i="1"/>
  <c r="AC755" i="1"/>
  <c r="AC756" i="1"/>
  <c r="AC757" i="1"/>
  <c r="AC758" i="1"/>
  <c r="AC759" i="1"/>
  <c r="AC760" i="1"/>
  <c r="AC761" i="1"/>
  <c r="AC762" i="1"/>
  <c r="AC763" i="1"/>
  <c r="AC764" i="1"/>
  <c r="AC765" i="1"/>
  <c r="AC766" i="1"/>
  <c r="AC767" i="1"/>
  <c r="AC768" i="1"/>
  <c r="AC769" i="1"/>
  <c r="AC770" i="1"/>
  <c r="AC771" i="1"/>
  <c r="AC772" i="1"/>
  <c r="AC773" i="1"/>
  <c r="AC774" i="1"/>
  <c r="AC775" i="1"/>
  <c r="AC776" i="1"/>
  <c r="AC777" i="1"/>
  <c r="AC778" i="1"/>
  <c r="AC779" i="1"/>
  <c r="AC780" i="1"/>
  <c r="AC6" i="1"/>
  <c r="AB760" i="1" l="1"/>
  <c r="AB706" i="1"/>
  <c r="AE686" i="1"/>
  <c r="AB681" i="1"/>
  <c r="AB646" i="1"/>
  <c r="AB624" i="1"/>
  <c r="AB595" i="1"/>
  <c r="AB577" i="1"/>
  <c r="AB340" i="1"/>
  <c r="AB266" i="1"/>
  <c r="AB320" i="1"/>
  <c r="AB319" i="1" s="1"/>
  <c r="AB317" i="1"/>
  <c r="AB316" i="1"/>
  <c r="AB314" i="1"/>
  <c r="AB313" i="1" s="1"/>
  <c r="AB311" i="1"/>
  <c r="AB310" i="1"/>
  <c r="AB308" i="1"/>
  <c r="AB307" i="1" s="1"/>
  <c r="AB305" i="1"/>
  <c r="AB304" i="1"/>
  <c r="AB302" i="1"/>
  <c r="AB301" i="1" s="1"/>
  <c r="AB299" i="1"/>
  <c r="AB298" i="1"/>
  <c r="AB295" i="1"/>
  <c r="AB293" i="1" s="1"/>
  <c r="AB291" i="1"/>
  <c r="AB290" i="1"/>
  <c r="AB288" i="1"/>
  <c r="AB287" i="1" s="1"/>
  <c r="AB285" i="1"/>
  <c r="AB284" i="1" s="1"/>
  <c r="AB283" i="1" s="1"/>
  <c r="AB282" i="1" s="1"/>
  <c r="AB280" i="1"/>
  <c r="AB279" i="1" s="1"/>
  <c r="AB277" i="1"/>
  <c r="AB276" i="1"/>
  <c r="AB274" i="1"/>
  <c r="AB273" i="1" s="1"/>
  <c r="AB271" i="1"/>
  <c r="AB270" i="1"/>
  <c r="AB268" i="1"/>
  <c r="AB267" i="1" s="1"/>
  <c r="AB264" i="1" s="1"/>
  <c r="AB262" i="1"/>
  <c r="AB259" i="1"/>
  <c r="AB258" i="1"/>
  <c r="AB256" i="1"/>
  <c r="AB261" i="1" l="1"/>
  <c r="AB263" i="1"/>
  <c r="AB255" i="1" s="1"/>
  <c r="AE255" i="1" s="1"/>
  <c r="AB257" i="1"/>
  <c r="AB260" i="1"/>
  <c r="AB32" i="1"/>
  <c r="AB94" i="1"/>
  <c r="AB24" i="1" s="1"/>
  <c r="AB187" i="1"/>
  <c r="AB199" i="1"/>
  <c r="AB211" i="1"/>
  <c r="AB226" i="1"/>
  <c r="AB225" i="1" s="1"/>
  <c r="AB221" i="1" s="1"/>
  <c r="AB218" i="1" s="1"/>
  <c r="AB223" i="1"/>
  <c r="Y226" i="1"/>
  <c r="X226" i="1"/>
  <c r="W226" i="1"/>
  <c r="Y225" i="1"/>
  <c r="Y221" i="1" s="1"/>
  <c r="Y218" i="1" s="1"/>
  <c r="X225" i="1"/>
  <c r="W225" i="1"/>
  <c r="X221" i="1"/>
  <c r="X218" i="1" s="1"/>
  <c r="W221" i="1"/>
  <c r="W218" i="1"/>
  <c r="R226" i="1"/>
  <c r="R225" i="1" s="1"/>
  <c r="R221" i="1" s="1"/>
  <c r="R218" i="1" s="1"/>
  <c r="Q226" i="1"/>
  <c r="P226" i="1"/>
  <c r="O226" i="1"/>
  <c r="O225" i="1" s="1"/>
  <c r="O221" i="1" s="1"/>
  <c r="O218" i="1" s="1"/>
  <c r="N226" i="1"/>
  <c r="N225" i="1" s="1"/>
  <c r="N221" i="1" s="1"/>
  <c r="N218" i="1" s="1"/>
  <c r="M226" i="1"/>
  <c r="Q225" i="1"/>
  <c r="Q221" i="1" s="1"/>
  <c r="Q218" i="1" s="1"/>
  <c r="P225" i="1"/>
  <c r="P221" i="1" s="1"/>
  <c r="P218" i="1" s="1"/>
  <c r="M225" i="1"/>
  <c r="M221" i="1" s="1"/>
  <c r="M218" i="1" s="1"/>
  <c r="AA229" i="1"/>
  <c r="AA228" i="1"/>
  <c r="AA227" i="1"/>
  <c r="Z226" i="1"/>
  <c r="AA226" i="1"/>
  <c r="V226" i="1"/>
  <c r="U226" i="1"/>
  <c r="T226" i="1"/>
  <c r="T225" i="1" s="1"/>
  <c r="T221" i="1" s="1"/>
  <c r="T218" i="1" s="1"/>
  <c r="S226" i="1"/>
  <c r="S225" i="1" s="1"/>
  <c r="S221" i="1" s="1"/>
  <c r="S218" i="1" s="1"/>
  <c r="L226" i="1"/>
  <c r="L225" i="1" s="1"/>
  <c r="L221" i="1" s="1"/>
  <c r="L218" i="1" s="1"/>
  <c r="K226" i="1"/>
  <c r="K225" i="1" s="1"/>
  <c r="K221" i="1" s="1"/>
  <c r="K218" i="1" s="1"/>
  <c r="J226" i="1"/>
  <c r="I226" i="1"/>
  <c r="H226" i="1"/>
  <c r="H225" i="1" s="1"/>
  <c r="H221" i="1" s="1"/>
  <c r="H218" i="1" s="1"/>
  <c r="G226" i="1"/>
  <c r="G225" i="1" s="1"/>
  <c r="G221" i="1" s="1"/>
  <c r="G218" i="1" s="1"/>
  <c r="F226" i="1"/>
  <c r="E226" i="1"/>
  <c r="D226" i="1"/>
  <c r="D225" i="1" s="1"/>
  <c r="D221" i="1" s="1"/>
  <c r="D218" i="1" s="1"/>
  <c r="Z225" i="1"/>
  <c r="V225" i="1"/>
  <c r="U225" i="1"/>
  <c r="J225" i="1"/>
  <c r="I225" i="1"/>
  <c r="F225" i="1"/>
  <c r="E225" i="1"/>
  <c r="AA224" i="1"/>
  <c r="AA223" i="1"/>
  <c r="AA222" i="1"/>
  <c r="Z221" i="1"/>
  <c r="Z218" i="1" s="1"/>
  <c r="V221" i="1"/>
  <c r="V218" i="1" s="1"/>
  <c r="U221" i="1"/>
  <c r="U218" i="1" s="1"/>
  <c r="J221" i="1"/>
  <c r="J218" i="1" s="1"/>
  <c r="I221" i="1"/>
  <c r="I218" i="1" s="1"/>
  <c r="F221" i="1"/>
  <c r="F218" i="1" s="1"/>
  <c r="E221" i="1"/>
  <c r="E218" i="1" s="1"/>
  <c r="AA220" i="1"/>
  <c r="AA219" i="1"/>
  <c r="AB39" i="1"/>
  <c r="AE37" i="1" l="1"/>
  <c r="AE38" i="1"/>
  <c r="AA218" i="1" l="1"/>
  <c r="AA225" i="1"/>
  <c r="AA221" i="1"/>
  <c r="AE247" i="1"/>
  <c r="AB777" i="1" l="1"/>
  <c r="AB776" i="1"/>
  <c r="AB774" i="1" s="1"/>
  <c r="AB773" i="1" s="1"/>
  <c r="AB770" i="1"/>
  <c r="AB769" i="1"/>
  <c r="AB767" i="1"/>
  <c r="AB766" i="1"/>
  <c r="AB763" i="1"/>
  <c r="AB761" i="1"/>
  <c r="AB759" i="1"/>
  <c r="AB757" i="1"/>
  <c r="AB756" i="1" s="1"/>
  <c r="AB751" i="1"/>
  <c r="AB727" i="1" s="1"/>
  <c r="AB750" i="1"/>
  <c r="AB726" i="1" s="1"/>
  <c r="AB749" i="1"/>
  <c r="AB746" i="1"/>
  <c r="AB722" i="1" s="1"/>
  <c r="AB745" i="1"/>
  <c r="AB741" i="1"/>
  <c r="AB740" i="1" s="1"/>
  <c r="AB738" i="1" s="1"/>
  <c r="AB737" i="1" s="1"/>
  <c r="AB734" i="1"/>
  <c r="AB725" i="1"/>
  <c r="AB721" i="1"/>
  <c r="AB720" i="1"/>
  <c r="AB718" i="1"/>
  <c r="AB715" i="1"/>
  <c r="AB714" i="1"/>
  <c r="AB713" i="1" s="1"/>
  <c r="AB712" i="1" s="1"/>
  <c r="AB709" i="1"/>
  <c r="AB708" i="1" s="1"/>
  <c r="AB705" i="1" s="1"/>
  <c r="AB703" i="1" s="1"/>
  <c r="AB701" i="1"/>
  <c r="AB700" i="1"/>
  <c r="AB694" i="1"/>
  <c r="AB693" i="1"/>
  <c r="AB690" i="1"/>
  <c r="AB689" i="1"/>
  <c r="AB687" i="1"/>
  <c r="AB684" i="1"/>
  <c r="AB682" i="1"/>
  <c r="AB678" i="1"/>
  <c r="AB669" i="1" s="1"/>
  <c r="AB672" i="1"/>
  <c r="AB671" i="1"/>
  <c r="AB670" i="1"/>
  <c r="AB667" i="1"/>
  <c r="AB665" i="1"/>
  <c r="AB660" i="1"/>
  <c r="AB659" i="1" s="1"/>
  <c r="AB657" i="1"/>
  <c r="AB656" i="1" s="1"/>
  <c r="AB655" i="1"/>
  <c r="AB654" i="1"/>
  <c r="AB653" i="1"/>
  <c r="AB652" i="1"/>
  <c r="AB648" i="1"/>
  <c r="AB647" i="1"/>
  <c r="AB645" i="1"/>
  <c r="AB644" i="1" s="1"/>
  <c r="AB642" i="1"/>
  <c r="AB641" i="1"/>
  <c r="AB638" i="1"/>
  <c r="AB637" i="1" s="1"/>
  <c r="AB634" i="1"/>
  <c r="AB633" i="1"/>
  <c r="AB629" i="1"/>
  <c r="AB627" i="1"/>
  <c r="AB559" i="1" s="1"/>
  <c r="AB626" i="1"/>
  <c r="AB625" i="1"/>
  <c r="AB553" i="1" s="1"/>
  <c r="AB618" i="1"/>
  <c r="AB616" i="1"/>
  <c r="AB614" i="1"/>
  <c r="AB613" i="1"/>
  <c r="AB611" i="1"/>
  <c r="AB610" i="1"/>
  <c r="AB608" i="1"/>
  <c r="AB607" i="1" s="1"/>
  <c r="AB599" i="1"/>
  <c r="AB589" i="1" s="1"/>
  <c r="AB557" i="1" s="1"/>
  <c r="AB598" i="1"/>
  <c r="AB594" i="1"/>
  <c r="AB592" i="1" s="1"/>
  <c r="AB591" i="1"/>
  <c r="AB590" i="1"/>
  <c r="AB587" i="1"/>
  <c r="AB555" i="1" s="1"/>
  <c r="AB586" i="1"/>
  <c r="AB585" i="1"/>
  <c r="AB583" i="1"/>
  <c r="AB579" i="1"/>
  <c r="AB578" i="1"/>
  <c r="AB575" i="1"/>
  <c r="AB574" i="1" s="1"/>
  <c r="AB571" i="1"/>
  <c r="AB570" i="1"/>
  <c r="AB568" i="1"/>
  <c r="AB567" i="1"/>
  <c r="AB564" i="1"/>
  <c r="AB563" i="1"/>
  <c r="AB561" i="1"/>
  <c r="AB560" i="1"/>
  <c r="AB558" i="1"/>
  <c r="AB554" i="1"/>
  <c r="AB376" i="1" s="1"/>
  <c r="AB550" i="1"/>
  <c r="AB547" i="1"/>
  <c r="AB535" i="1" s="1"/>
  <c r="AB546" i="1"/>
  <c r="AB534" i="1" s="1"/>
  <c r="AB539" i="1"/>
  <c r="AB536" i="1"/>
  <c r="AB533" i="1"/>
  <c r="AB532" i="1"/>
  <c r="AB530" i="1"/>
  <c r="AB526" i="1"/>
  <c r="AB525" i="1" s="1"/>
  <c r="AB523" i="1" s="1"/>
  <c r="AB522" i="1" s="1"/>
  <c r="AB519" i="1"/>
  <c r="AB518" i="1" s="1"/>
  <c r="AB516" i="1"/>
  <c r="AB505" i="1" s="1"/>
  <c r="AB508" i="1"/>
  <c r="AB507" i="1" s="1"/>
  <c r="AB506" i="1"/>
  <c r="AB503" i="1"/>
  <c r="AB502" i="1"/>
  <c r="AB496" i="1"/>
  <c r="AB495" i="1"/>
  <c r="AB490" i="1" s="1"/>
  <c r="AB489" i="1" s="1"/>
  <c r="AB487" i="1"/>
  <c r="AB486" i="1"/>
  <c r="AB481" i="1"/>
  <c r="AB480" i="1"/>
  <c r="AB479" i="1"/>
  <c r="AB478" i="1"/>
  <c r="AB477" i="1"/>
  <c r="AB476" i="1"/>
  <c r="AB474" i="1"/>
  <c r="AB473" i="1"/>
  <c r="AB472" i="1"/>
  <c r="AB471" i="1"/>
  <c r="AB465" i="1"/>
  <c r="AB464" i="1" s="1"/>
  <c r="AB459" i="1" s="1"/>
  <c r="AB458" i="1" s="1"/>
  <c r="AB456" i="1"/>
  <c r="AB449" i="1"/>
  <c r="AB447" i="1"/>
  <c r="AB402" i="1" s="1"/>
  <c r="AB446" i="1"/>
  <c r="AB445" i="1"/>
  <c r="AB442" i="1"/>
  <c r="AB441" i="1"/>
  <c r="AB440" i="1"/>
  <c r="AB439" i="1"/>
  <c r="AB437" i="1"/>
  <c r="AB392" i="1" s="1"/>
  <c r="AB434" i="1"/>
  <c r="AB432" i="1" s="1"/>
  <c r="AB430" i="1"/>
  <c r="AB429" i="1" s="1"/>
  <c r="AB427" i="1" s="1"/>
  <c r="AB425" i="1" s="1"/>
  <c r="AE431" i="1" s="1"/>
  <c r="AB423" i="1"/>
  <c r="AB422" i="1" s="1"/>
  <c r="AB420" i="1" s="1"/>
  <c r="AB419" i="1" s="1"/>
  <c r="AB416" i="1"/>
  <c r="AB415" i="1" s="1"/>
  <c r="AB412" i="1" s="1"/>
  <c r="AB410" i="1" s="1"/>
  <c r="AB408" i="1"/>
  <c r="AB389" i="1"/>
  <c r="AB368" i="1"/>
  <c r="AB367" i="1" s="1"/>
  <c r="AB365" i="1"/>
  <c r="AB364" i="1" s="1"/>
  <c r="AB361" i="1" s="1"/>
  <c r="AB363" i="1"/>
  <c r="AB359" i="1"/>
  <c r="AB358" i="1" s="1"/>
  <c r="AB356" i="1"/>
  <c r="AB354" i="1"/>
  <c r="AB350" i="1"/>
  <c r="AB349" i="1" s="1"/>
  <c r="AB343" i="1"/>
  <c r="AB335" i="1"/>
  <c r="AB334" i="1" s="1"/>
  <c r="AB332" i="1"/>
  <c r="AB331" i="1" s="1"/>
  <c r="AB329" i="1"/>
  <c r="AB328" i="1" s="1"/>
  <c r="AB326" i="1"/>
  <c r="AB324" i="1"/>
  <c r="AB231" i="1"/>
  <c r="AB253" i="1"/>
  <c r="AB252" i="1"/>
  <c r="AB249" i="1" s="1"/>
  <c r="AB247" i="1" s="1"/>
  <c r="AB245" i="1"/>
  <c r="AB244" i="1"/>
  <c r="AB241" i="1" s="1"/>
  <c r="AB239" i="1"/>
  <c r="AB238" i="1"/>
  <c r="AB234" i="1"/>
  <c r="AB233" i="1"/>
  <c r="AB214" i="1"/>
  <c r="AB213" i="1"/>
  <c r="AB209" i="1" s="1"/>
  <c r="AB206" i="1" s="1"/>
  <c r="AB202" i="1"/>
  <c r="AB201" i="1"/>
  <c r="AB197" i="1" s="1"/>
  <c r="AB194" i="1" s="1"/>
  <c r="AB190" i="1"/>
  <c r="AB189" i="1"/>
  <c r="AB185" i="1" s="1"/>
  <c r="AB182" i="1" s="1"/>
  <c r="AB179" i="1"/>
  <c r="AB178" i="1" s="1"/>
  <c r="AB174" i="1" s="1"/>
  <c r="AB171" i="1" s="1"/>
  <c r="AB169" i="1"/>
  <c r="AB168" i="1" s="1"/>
  <c r="AB166" i="1" s="1"/>
  <c r="AB165" i="1" s="1"/>
  <c r="AB163" i="1"/>
  <c r="AB162" i="1" s="1"/>
  <c r="AB160" i="1" s="1"/>
  <c r="AB159" i="1" s="1"/>
  <c r="AB157" i="1"/>
  <c r="AB156" i="1" s="1"/>
  <c r="AB154" i="1" s="1"/>
  <c r="AB153" i="1" s="1"/>
  <c r="AB151" i="1"/>
  <c r="AB150" i="1" s="1"/>
  <c r="AB148" i="1" s="1"/>
  <c r="AB147" i="1" s="1"/>
  <c r="AB145" i="1"/>
  <c r="AB144" i="1" s="1"/>
  <c r="AB142" i="1" s="1"/>
  <c r="AB141" i="1" s="1"/>
  <c r="AB139" i="1"/>
  <c r="AB138" i="1" s="1"/>
  <c r="AB136" i="1" s="1"/>
  <c r="AB135" i="1" s="1"/>
  <c r="AB133" i="1"/>
  <c r="AB132" i="1" s="1"/>
  <c r="AB130" i="1" s="1"/>
  <c r="AB129" i="1" s="1"/>
  <c r="AB127" i="1"/>
  <c r="AB126" i="1" s="1"/>
  <c r="AB124" i="1"/>
  <c r="AB123" i="1" s="1"/>
  <c r="AB121" i="1" s="1"/>
  <c r="AB120" i="1" s="1"/>
  <c r="AB118" i="1"/>
  <c r="AB117" i="1" s="1"/>
  <c r="AB115" i="1" s="1"/>
  <c r="AB114" i="1" s="1"/>
  <c r="AB111" i="1"/>
  <c r="AB110" i="1" s="1"/>
  <c r="AB105" i="1" s="1"/>
  <c r="AB101" i="1"/>
  <c r="AB33" i="1" s="1"/>
  <c r="AB100" i="1"/>
  <c r="AB31" i="1" s="1"/>
  <c r="AB97" i="1"/>
  <c r="AB28" i="1" s="1"/>
  <c r="AB96" i="1"/>
  <c r="AB27" i="1" s="1"/>
  <c r="AB95" i="1"/>
  <c r="AB25" i="1" s="1"/>
  <c r="AB92" i="1"/>
  <c r="AB22" i="1" s="1"/>
  <c r="AB91" i="1"/>
  <c r="AB21" i="1" s="1"/>
  <c r="AB87" i="1"/>
  <c r="AB86" i="1" s="1"/>
  <c r="AB78" i="1"/>
  <c r="AB76" i="1"/>
  <c r="AB75" i="1"/>
  <c r="AB73" i="1" s="1"/>
  <c r="AB72" i="1" s="1"/>
  <c r="AB70" i="1"/>
  <c r="AB69" i="1"/>
  <c r="AB66" i="1"/>
  <c r="AB55" i="1" s="1"/>
  <c r="AB57" i="1"/>
  <c r="AB56" i="1"/>
  <c r="AB53" i="1"/>
  <c r="AB52" i="1"/>
  <c r="AB51" i="1"/>
  <c r="AB49" i="1"/>
  <c r="AB48" i="1"/>
  <c r="AB44" i="1"/>
  <c r="AB26" i="1"/>
  <c r="AB7" i="1"/>
  <c r="AB650" i="1" l="1"/>
  <c r="AB348" i="1"/>
  <c r="AB235" i="1" s="1"/>
  <c r="AB401" i="1"/>
  <c r="AB381" i="1" s="1"/>
  <c r="AB18" i="1" s="1"/>
  <c r="AB623" i="1"/>
  <c r="AB396" i="1"/>
  <c r="AB375" i="1" s="1"/>
  <c r="AB12" i="1" s="1"/>
  <c r="AB362" i="1"/>
  <c r="AB394" i="1"/>
  <c r="AB373" i="1" s="1"/>
  <c r="AB10" i="1" s="1"/>
  <c r="AB692" i="1"/>
  <c r="AB677" i="1"/>
  <c r="AB651" i="1"/>
  <c r="AB382" i="1"/>
  <c r="AB604" i="1"/>
  <c r="AB588" i="1"/>
  <c r="AB556" i="1" s="1"/>
  <c r="AB371" i="1"/>
  <c r="AB13" i="1"/>
  <c r="AB552" i="1"/>
  <c r="AB544" i="1"/>
  <c r="AB542" i="1" s="1"/>
  <c r="AE542" i="1" s="1"/>
  <c r="AB537" i="1"/>
  <c r="AB397" i="1"/>
  <c r="AB377" i="1" s="1"/>
  <c r="AB400" i="1"/>
  <c r="AB380" i="1" s="1"/>
  <c r="AB17" i="1" s="1"/>
  <c r="AB19" i="1"/>
  <c r="AB8" i="1"/>
  <c r="AB93" i="1"/>
  <c r="AB23" i="1" s="1"/>
  <c r="AB99" i="1"/>
  <c r="AB30" i="1" s="1"/>
  <c r="AB65" i="1"/>
  <c r="AB43" i="1"/>
  <c r="AB37" i="1" s="1"/>
  <c r="AB34" i="1" s="1"/>
  <c r="AB628" i="1"/>
  <c r="AB622" i="1" s="1"/>
  <c r="AB98" i="1"/>
  <c r="AB29" i="1" s="1"/>
  <c r="AB102" i="1"/>
  <c r="AB90" i="1" s="1"/>
  <c r="AB20" i="1" s="1"/>
  <c r="AB240" i="1"/>
  <c r="AE240" i="1" s="1"/>
  <c r="AB342" i="1"/>
  <c r="AB237" i="1"/>
  <c r="AB353" i="1"/>
  <c r="AB347" i="1" s="1"/>
  <c r="AB388" i="1"/>
  <c r="AB407" i="1"/>
  <c r="AB448" i="1"/>
  <c r="AB395" i="1"/>
  <c r="AB455" i="1"/>
  <c r="AB444" i="1"/>
  <c r="AB399" i="1" s="1"/>
  <c r="AB379" i="1" s="1"/>
  <c r="AB484" i="1"/>
  <c r="AB475" i="1"/>
  <c r="AB697" i="1"/>
  <c r="AB691" i="1"/>
  <c r="AB753" i="1"/>
  <c r="AB747" i="1"/>
  <c r="AB323" i="1"/>
  <c r="AB733" i="1"/>
  <c r="AB325" i="1"/>
  <c r="AB322" i="1" s="1"/>
  <c r="AE322" i="1" s="1"/>
  <c r="AB355" i="1"/>
  <c r="AB352" i="1" s="1"/>
  <c r="AB346" i="1" s="1"/>
  <c r="AB515" i="1"/>
  <c r="AB748" i="1"/>
  <c r="AB724" i="1" s="1"/>
  <c r="F38" i="11"/>
  <c r="F36" i="11"/>
  <c r="F35" i="11"/>
  <c r="F33" i="11"/>
  <c r="F31" i="11"/>
  <c r="F28" i="11"/>
  <c r="F27" i="11"/>
  <c r="F26" i="11"/>
  <c r="F25" i="11"/>
  <c r="F24" i="11"/>
  <c r="F23" i="11"/>
  <c r="F22" i="11"/>
  <c r="F21" i="11"/>
  <c r="F20" i="11"/>
  <c r="F19" i="11"/>
  <c r="F18" i="11"/>
  <c r="F17" i="11"/>
  <c r="F16" i="11"/>
  <c r="F14" i="11"/>
  <c r="F13" i="11"/>
  <c r="F5" i="11"/>
  <c r="F39" i="11" s="1"/>
  <c r="AB14" i="1" l="1"/>
  <c r="AB668" i="1"/>
  <c r="AB675" i="1"/>
  <c r="AB374" i="1"/>
  <c r="AB11" i="1" s="1"/>
  <c r="AB603" i="1"/>
  <c r="AB582" i="1" s="1"/>
  <c r="AB584" i="1"/>
  <c r="AB551" i="1" s="1"/>
  <c r="AB531" i="1"/>
  <c r="AB529" i="1"/>
  <c r="AE94" i="1"/>
  <c r="AE100" i="1"/>
  <c r="AB61" i="1"/>
  <c r="AB54" i="1"/>
  <c r="AB483" i="1"/>
  <c r="AB469" i="1" s="1"/>
  <c r="AB470" i="1"/>
  <c r="AB688" i="1"/>
  <c r="AB695" i="1"/>
  <c r="AB686" i="1" s="1"/>
  <c r="AB504" i="1"/>
  <c r="AB512" i="1"/>
  <c r="AB730" i="1"/>
  <c r="AB723" i="1"/>
  <c r="AB453" i="1"/>
  <c r="AB443" i="1"/>
  <c r="AB398" i="1" s="1"/>
  <c r="AB378" i="1" s="1"/>
  <c r="AB339" i="1"/>
  <c r="AB337" i="1" s="1"/>
  <c r="AE340" i="1" s="1"/>
  <c r="AB236" i="1"/>
  <c r="AB752" i="1"/>
  <c r="AB743" i="1" s="1"/>
  <c r="AB744" i="1"/>
  <c r="AB385" i="1"/>
  <c r="AB405" i="1"/>
  <c r="AB16" i="1"/>
  <c r="L357" i="10"/>
  <c r="I357" i="10"/>
  <c r="L356" i="10"/>
  <c r="I356" i="10"/>
  <c r="B356" i="10"/>
  <c r="N355" i="10"/>
  <c r="M355" i="10"/>
  <c r="L355" i="10"/>
  <c r="K355" i="10"/>
  <c r="J355" i="10"/>
  <c r="H355" i="10"/>
  <c r="G355" i="10"/>
  <c r="F355" i="10"/>
  <c r="E355" i="10"/>
  <c r="L354" i="10"/>
  <c r="B354" i="10" s="1"/>
  <c r="I354" i="10"/>
  <c r="L353" i="10"/>
  <c r="I353" i="10"/>
  <c r="N352" i="10"/>
  <c r="M352" i="10"/>
  <c r="L352" i="10"/>
  <c r="K352" i="10"/>
  <c r="J352" i="10"/>
  <c r="H352" i="10"/>
  <c r="G352" i="10"/>
  <c r="F352" i="10"/>
  <c r="E352" i="10"/>
  <c r="L351" i="10"/>
  <c r="I351" i="10"/>
  <c r="L350" i="10"/>
  <c r="B350" i="10" s="1"/>
  <c r="I350" i="10"/>
  <c r="L349" i="10"/>
  <c r="I349" i="10"/>
  <c r="B349" i="10" s="1"/>
  <c r="L348" i="10"/>
  <c r="I348" i="10"/>
  <c r="L347" i="10"/>
  <c r="I347" i="10"/>
  <c r="N346" i="10"/>
  <c r="M346" i="10"/>
  <c r="K346" i="10"/>
  <c r="I346" i="10" s="1"/>
  <c r="J346" i="10"/>
  <c r="H346" i="10"/>
  <c r="G346" i="10"/>
  <c r="F346" i="10"/>
  <c r="E346" i="10"/>
  <c r="O345" i="10"/>
  <c r="L345" i="10"/>
  <c r="I345" i="10"/>
  <c r="O344" i="10"/>
  <c r="L344" i="10"/>
  <c r="I344" i="10"/>
  <c r="B344" i="10" s="1"/>
  <c r="N343" i="10"/>
  <c r="M343" i="10"/>
  <c r="K343" i="10"/>
  <c r="J343" i="10"/>
  <c r="I343" i="10" s="1"/>
  <c r="H343" i="10"/>
  <c r="G343" i="10"/>
  <c r="F343" i="10"/>
  <c r="F338" i="10" s="1"/>
  <c r="E343" i="10"/>
  <c r="O342" i="10"/>
  <c r="L342" i="10"/>
  <c r="I342" i="10"/>
  <c r="B342" i="10" s="1"/>
  <c r="O341" i="10"/>
  <c r="L341" i="10"/>
  <c r="I341" i="10"/>
  <c r="O340" i="10"/>
  <c r="L340" i="10"/>
  <c r="I340" i="10"/>
  <c r="B340" i="10" s="1"/>
  <c r="O339" i="10"/>
  <c r="L339" i="10"/>
  <c r="I339" i="10"/>
  <c r="N338" i="10"/>
  <c r="L337" i="10"/>
  <c r="B337" i="10" s="1"/>
  <c r="I337" i="10"/>
  <c r="L336" i="10"/>
  <c r="I336" i="10"/>
  <c r="B336" i="10" s="1"/>
  <c r="N335" i="10"/>
  <c r="M335" i="10"/>
  <c r="K335" i="10"/>
  <c r="J335" i="10"/>
  <c r="H335" i="10"/>
  <c r="G335" i="10"/>
  <c r="F335" i="10"/>
  <c r="E335" i="10"/>
  <c r="L334" i="10"/>
  <c r="B334" i="10" s="1"/>
  <c r="I334" i="10"/>
  <c r="L333" i="10"/>
  <c r="I333" i="10"/>
  <c r="N332" i="10"/>
  <c r="M332" i="10"/>
  <c r="K332" i="10"/>
  <c r="J332" i="10"/>
  <c r="I332" i="10"/>
  <c r="H332" i="10"/>
  <c r="G332" i="10"/>
  <c r="F332" i="10"/>
  <c r="E332" i="10"/>
  <c r="L331" i="10"/>
  <c r="I331" i="10"/>
  <c r="B331" i="10" s="1"/>
  <c r="L330" i="10"/>
  <c r="B330" i="10" s="1"/>
  <c r="I330" i="10"/>
  <c r="L329" i="10"/>
  <c r="I329" i="10"/>
  <c r="L328" i="10"/>
  <c r="I328" i="10"/>
  <c r="L327" i="10"/>
  <c r="I327" i="10"/>
  <c r="B327" i="10" s="1"/>
  <c r="N326" i="10"/>
  <c r="M326" i="10"/>
  <c r="O326" i="10" s="1"/>
  <c r="K326" i="10"/>
  <c r="I326" i="10" s="1"/>
  <c r="J326" i="10"/>
  <c r="H326" i="10"/>
  <c r="G326" i="10"/>
  <c r="F326" i="10"/>
  <c r="E326" i="10"/>
  <c r="O325" i="10"/>
  <c r="L325" i="10"/>
  <c r="I325" i="10"/>
  <c r="B325" i="10" s="1"/>
  <c r="O324" i="10"/>
  <c r="L324" i="10"/>
  <c r="I324" i="10"/>
  <c r="B324" i="10" s="1"/>
  <c r="N323" i="10"/>
  <c r="M323" i="10"/>
  <c r="L323" i="10"/>
  <c r="K323" i="10"/>
  <c r="J323" i="10"/>
  <c r="I323" i="10" s="1"/>
  <c r="H323" i="10"/>
  <c r="G323" i="10"/>
  <c r="F323" i="10"/>
  <c r="E323" i="10"/>
  <c r="O322" i="10"/>
  <c r="L322" i="10"/>
  <c r="B322" i="10" s="1"/>
  <c r="I322" i="10"/>
  <c r="O321" i="10"/>
  <c r="L321" i="10"/>
  <c r="B321" i="10" s="1"/>
  <c r="I321" i="10"/>
  <c r="O320" i="10"/>
  <c r="L320" i="10"/>
  <c r="B320" i="10" s="1"/>
  <c r="I320" i="10"/>
  <c r="E319" i="10"/>
  <c r="L317" i="10"/>
  <c r="I317" i="10"/>
  <c r="B317" i="10" s="1"/>
  <c r="L316" i="10"/>
  <c r="B316" i="10" s="1"/>
  <c r="I316" i="10"/>
  <c r="N315" i="10"/>
  <c r="M315" i="10"/>
  <c r="K315" i="10"/>
  <c r="J315" i="10"/>
  <c r="H315" i="10"/>
  <c r="G315" i="10"/>
  <c r="F315" i="10"/>
  <c r="E315" i="10"/>
  <c r="L314" i="10"/>
  <c r="I314" i="10"/>
  <c r="L313" i="10"/>
  <c r="I313" i="10"/>
  <c r="B313" i="10"/>
  <c r="N312" i="10"/>
  <c r="M312" i="10"/>
  <c r="K312" i="10"/>
  <c r="J312" i="10"/>
  <c r="I312" i="10" s="1"/>
  <c r="H312" i="10"/>
  <c r="H296" i="10" s="1"/>
  <c r="G312" i="10"/>
  <c r="F312" i="10"/>
  <c r="E312" i="10"/>
  <c r="L311" i="10"/>
  <c r="I311" i="10"/>
  <c r="B311" i="10"/>
  <c r="L310" i="10"/>
  <c r="I310" i="10"/>
  <c r="L309" i="10"/>
  <c r="I309" i="10"/>
  <c r="L308" i="10"/>
  <c r="I308" i="10"/>
  <c r="B308" i="10" s="1"/>
  <c r="L307" i="10"/>
  <c r="B307" i="10" s="1"/>
  <c r="I307" i="10"/>
  <c r="N306" i="10"/>
  <c r="M306" i="10"/>
  <c r="O306" i="10" s="1"/>
  <c r="L306" i="10"/>
  <c r="K306" i="10"/>
  <c r="J306" i="10"/>
  <c r="H306" i="10"/>
  <c r="G306" i="10"/>
  <c r="F306" i="10"/>
  <c r="E306" i="10"/>
  <c r="O305" i="10"/>
  <c r="L305" i="10"/>
  <c r="I305" i="10"/>
  <c r="B305" i="10"/>
  <c r="O304" i="10"/>
  <c r="L304" i="10"/>
  <c r="I304" i="10"/>
  <c r="B304" i="10"/>
  <c r="N303" i="10"/>
  <c r="M303" i="10"/>
  <c r="O303" i="10" s="1"/>
  <c r="L303" i="10"/>
  <c r="K303" i="10"/>
  <c r="J303" i="10"/>
  <c r="I303" i="10" s="1"/>
  <c r="H303" i="10"/>
  <c r="G303" i="10"/>
  <c r="F303" i="10"/>
  <c r="E303" i="10"/>
  <c r="O302" i="10"/>
  <c r="L302" i="10"/>
  <c r="B302" i="10" s="1"/>
  <c r="I302" i="10"/>
  <c r="O301" i="10"/>
  <c r="L301" i="10"/>
  <c r="B301" i="10" s="1"/>
  <c r="I301" i="10"/>
  <c r="O300" i="10"/>
  <c r="L300" i="10"/>
  <c r="B300" i="10" s="1"/>
  <c r="I300" i="10"/>
  <c r="L299" i="10"/>
  <c r="I299" i="10"/>
  <c r="L298" i="10"/>
  <c r="I298" i="10"/>
  <c r="N297" i="10"/>
  <c r="M297" i="10"/>
  <c r="K297" i="10"/>
  <c r="J297" i="10"/>
  <c r="I297" i="10"/>
  <c r="H297" i="10"/>
  <c r="G297" i="10"/>
  <c r="F297" i="10"/>
  <c r="E297" i="10"/>
  <c r="L295" i="10"/>
  <c r="I295" i="10"/>
  <c r="B295" i="10" s="1"/>
  <c r="L294" i="10"/>
  <c r="B294" i="10" s="1"/>
  <c r="I294" i="10"/>
  <c r="N293" i="10"/>
  <c r="N276" i="10" s="1"/>
  <c r="M293" i="10"/>
  <c r="L293" i="10" s="1"/>
  <c r="K293" i="10"/>
  <c r="J293" i="10"/>
  <c r="H293" i="10"/>
  <c r="G293" i="10"/>
  <c r="F293" i="10"/>
  <c r="F276" i="10" s="1"/>
  <c r="E293" i="10"/>
  <c r="L292" i="10"/>
  <c r="I292" i="10"/>
  <c r="L291" i="10"/>
  <c r="B291" i="10" s="1"/>
  <c r="I291" i="10"/>
  <c r="N290" i="10"/>
  <c r="M290" i="10"/>
  <c r="L290" i="10" s="1"/>
  <c r="K290" i="10"/>
  <c r="J290" i="10"/>
  <c r="I290" i="10"/>
  <c r="H290" i="10"/>
  <c r="G290" i="10"/>
  <c r="G276" i="10" s="1"/>
  <c r="F290" i="10"/>
  <c r="E290" i="10"/>
  <c r="L289" i="10"/>
  <c r="I289" i="10"/>
  <c r="B289" i="10"/>
  <c r="L288" i="10"/>
  <c r="I288" i="10"/>
  <c r="B288" i="10" s="1"/>
  <c r="L287" i="10"/>
  <c r="I287" i="10"/>
  <c r="B287" i="10" s="1"/>
  <c r="L286" i="10"/>
  <c r="I286" i="10"/>
  <c r="B286" i="10" s="1"/>
  <c r="L285" i="10"/>
  <c r="I285" i="10"/>
  <c r="B285" i="10" s="1"/>
  <c r="N284" i="10"/>
  <c r="M284" i="10"/>
  <c r="K284" i="10"/>
  <c r="J284" i="10"/>
  <c r="H284" i="10"/>
  <c r="H276" i="10" s="1"/>
  <c r="H275" i="10" s="1"/>
  <c r="G284" i="10"/>
  <c r="F284" i="10"/>
  <c r="E284" i="10"/>
  <c r="O283" i="10"/>
  <c r="L283" i="10"/>
  <c r="I283" i="10"/>
  <c r="B283" i="10" s="1"/>
  <c r="O282" i="10"/>
  <c r="L282" i="10"/>
  <c r="I282" i="10"/>
  <c r="B282" i="10" s="1"/>
  <c r="O281" i="10"/>
  <c r="N281" i="10"/>
  <c r="M281" i="10"/>
  <c r="L281" i="10" s="1"/>
  <c r="K281" i="10"/>
  <c r="J281" i="10"/>
  <c r="H281" i="10"/>
  <c r="G281" i="10"/>
  <c r="F281" i="10"/>
  <c r="E281" i="10"/>
  <c r="O280" i="10"/>
  <c r="L280" i="10"/>
  <c r="I280" i="10"/>
  <c r="B280" i="10" s="1"/>
  <c r="O279" i="10"/>
  <c r="L279" i="10"/>
  <c r="I279" i="10"/>
  <c r="B279" i="10" s="1"/>
  <c r="O278" i="10"/>
  <c r="L278" i="10"/>
  <c r="I278" i="10"/>
  <c r="B278" i="10" s="1"/>
  <c r="O277" i="10"/>
  <c r="L277" i="10"/>
  <c r="I277" i="10"/>
  <c r="B277" i="10" s="1"/>
  <c r="L274" i="10"/>
  <c r="I274" i="10"/>
  <c r="O273" i="10"/>
  <c r="L273" i="10"/>
  <c r="I273" i="10"/>
  <c r="O272" i="10"/>
  <c r="L272" i="10"/>
  <c r="I272" i="10"/>
  <c r="O271" i="10"/>
  <c r="L271" i="10"/>
  <c r="I271" i="10"/>
  <c r="O270" i="10"/>
  <c r="L270" i="10"/>
  <c r="I270" i="10"/>
  <c r="N269" i="10"/>
  <c r="N268" i="10" s="1"/>
  <c r="N259" i="10" s="1"/>
  <c r="M269" i="10"/>
  <c r="L269" i="10" s="1"/>
  <c r="K269" i="10"/>
  <c r="K268" i="10" s="1"/>
  <c r="K259" i="10" s="1"/>
  <c r="J269" i="10"/>
  <c r="H269" i="10"/>
  <c r="G269" i="10"/>
  <c r="F269" i="10"/>
  <c r="F268" i="10" s="1"/>
  <c r="F259" i="10" s="1"/>
  <c r="E269" i="10"/>
  <c r="M268" i="10"/>
  <c r="L268" i="10" s="1"/>
  <c r="J268" i="10"/>
  <c r="H268" i="10"/>
  <c r="H259" i="10" s="1"/>
  <c r="G268" i="10"/>
  <c r="E268" i="10"/>
  <c r="E259" i="10" s="1"/>
  <c r="O267" i="10"/>
  <c r="L267" i="10"/>
  <c r="I267" i="10"/>
  <c r="O266" i="10"/>
  <c r="O265" i="10" s="1"/>
  <c r="L266" i="10"/>
  <c r="I266" i="10"/>
  <c r="B266" i="10" s="1"/>
  <c r="N265" i="10"/>
  <c r="M265" i="10"/>
  <c r="L265" i="10" s="1"/>
  <c r="K265" i="10"/>
  <c r="J265" i="10"/>
  <c r="H265" i="10"/>
  <c r="G265" i="10"/>
  <c r="F265" i="10"/>
  <c r="E265" i="10"/>
  <c r="O264" i="10"/>
  <c r="L264" i="10"/>
  <c r="I264" i="10"/>
  <c r="O263" i="10"/>
  <c r="L263" i="10"/>
  <c r="I263" i="10"/>
  <c r="O262" i="10"/>
  <c r="L262" i="10"/>
  <c r="I262" i="10"/>
  <c r="O261" i="10"/>
  <c r="L261" i="10"/>
  <c r="I261" i="10"/>
  <c r="O260" i="10"/>
  <c r="L260" i="10"/>
  <c r="I260" i="10"/>
  <c r="M259" i="10"/>
  <c r="L259" i="10" s="1"/>
  <c r="G259" i="10"/>
  <c r="O258" i="10"/>
  <c r="L258" i="10"/>
  <c r="I258" i="10"/>
  <c r="B258" i="10" s="1"/>
  <c r="O257" i="10"/>
  <c r="L257" i="10"/>
  <c r="B257" i="10" s="1"/>
  <c r="I257" i="10"/>
  <c r="O256" i="10"/>
  <c r="L256" i="10"/>
  <c r="I256" i="10"/>
  <c r="B256" i="10" s="1"/>
  <c r="O255" i="10"/>
  <c r="L255" i="10"/>
  <c r="I255" i="10"/>
  <c r="O254" i="10"/>
  <c r="L254" i="10"/>
  <c r="I254" i="10"/>
  <c r="O253" i="10"/>
  <c r="L253" i="10"/>
  <c r="B253" i="10" s="1"/>
  <c r="I253" i="10"/>
  <c r="N252" i="10"/>
  <c r="M252" i="10"/>
  <c r="K252" i="10"/>
  <c r="J252" i="10"/>
  <c r="H252" i="10"/>
  <c r="G252" i="10"/>
  <c r="F252" i="10"/>
  <c r="E252" i="10"/>
  <c r="L251" i="10"/>
  <c r="I251" i="10"/>
  <c r="L250" i="10"/>
  <c r="I250" i="10"/>
  <c r="B250" i="10"/>
  <c r="O249" i="10"/>
  <c r="L249" i="10"/>
  <c r="I249" i="10"/>
  <c r="B249" i="10"/>
  <c r="O248" i="10"/>
  <c r="L248" i="10"/>
  <c r="I248" i="10"/>
  <c r="B248" i="10"/>
  <c r="O247" i="10"/>
  <c r="L247" i="10"/>
  <c r="I247" i="10"/>
  <c r="B247" i="10"/>
  <c r="O246" i="10"/>
  <c r="L246" i="10"/>
  <c r="I246" i="10"/>
  <c r="B246" i="10"/>
  <c r="O245" i="10"/>
  <c r="L245" i="10"/>
  <c r="I245" i="10"/>
  <c r="B245" i="10"/>
  <c r="O244" i="10"/>
  <c r="L244" i="10"/>
  <c r="I244" i="10"/>
  <c r="B244" i="10"/>
  <c r="O243" i="10"/>
  <c r="L243" i="10"/>
  <c r="I243" i="10"/>
  <c r="B243" i="10"/>
  <c r="N242" i="10"/>
  <c r="M242" i="10"/>
  <c r="K242" i="10"/>
  <c r="J242" i="10"/>
  <c r="I242" i="10" s="1"/>
  <c r="H242" i="10"/>
  <c r="G242" i="10"/>
  <c r="F242" i="10"/>
  <c r="E242" i="10"/>
  <c r="O241" i="10"/>
  <c r="L241" i="10"/>
  <c r="I241" i="10"/>
  <c r="B241" i="10" s="1"/>
  <c r="O240" i="10"/>
  <c r="L240" i="10"/>
  <c r="I240" i="10"/>
  <c r="N239" i="10"/>
  <c r="N238" i="10" s="1"/>
  <c r="M239" i="10"/>
  <c r="L239" i="10"/>
  <c r="K239" i="10"/>
  <c r="J239" i="10"/>
  <c r="H239" i="10"/>
  <c r="H238" i="10" s="1"/>
  <c r="G239" i="10"/>
  <c r="F239" i="10"/>
  <c r="E239" i="10"/>
  <c r="M238" i="10"/>
  <c r="K238" i="10"/>
  <c r="G238" i="10"/>
  <c r="E238" i="10"/>
  <c r="M237" i="10"/>
  <c r="O237" i="10" s="1"/>
  <c r="L237" i="10"/>
  <c r="I237" i="10"/>
  <c r="O236" i="10"/>
  <c r="L236" i="10"/>
  <c r="I236" i="10"/>
  <c r="O235" i="10"/>
  <c r="L235" i="10"/>
  <c r="I235" i="10"/>
  <c r="O234" i="10"/>
  <c r="L234" i="10"/>
  <c r="I234" i="10"/>
  <c r="O233" i="10"/>
  <c r="L233" i="10"/>
  <c r="I233" i="10"/>
  <c r="O232" i="10"/>
  <c r="L232" i="10"/>
  <c r="I232" i="10"/>
  <c r="O231" i="10"/>
  <c r="L231" i="10"/>
  <c r="I231" i="10"/>
  <c r="O230" i="10"/>
  <c r="L230" i="10"/>
  <c r="I230" i="10"/>
  <c r="O229" i="10"/>
  <c r="L229" i="10"/>
  <c r="I229" i="10"/>
  <c r="O228" i="10"/>
  <c r="L228" i="10"/>
  <c r="I228" i="10"/>
  <c r="O227" i="10"/>
  <c r="L227" i="10"/>
  <c r="I227" i="10"/>
  <c r="O226" i="10"/>
  <c r="L226" i="10"/>
  <c r="I226" i="10"/>
  <c r="O225" i="10"/>
  <c r="L225" i="10"/>
  <c r="I225" i="10"/>
  <c r="O224" i="10"/>
  <c r="L224" i="10"/>
  <c r="I224" i="10"/>
  <c r="O223" i="10"/>
  <c r="L223" i="10"/>
  <c r="I223" i="10"/>
  <c r="O222" i="10"/>
  <c r="L222" i="10"/>
  <c r="I222" i="10"/>
  <c r="O221" i="10"/>
  <c r="L221" i="10"/>
  <c r="I221" i="10"/>
  <c r="O220" i="10"/>
  <c r="L220" i="10"/>
  <c r="I220" i="10"/>
  <c r="O219" i="10"/>
  <c r="L219" i="10"/>
  <c r="I219" i="10"/>
  <c r="O218" i="10"/>
  <c r="L218" i="10"/>
  <c r="I218" i="10"/>
  <c r="O217" i="10"/>
  <c r="L217" i="10"/>
  <c r="I217" i="10"/>
  <c r="N216" i="10"/>
  <c r="M216" i="10"/>
  <c r="K216" i="10"/>
  <c r="J216" i="10"/>
  <c r="H216" i="10"/>
  <c r="G216" i="10"/>
  <c r="F216" i="10"/>
  <c r="F208" i="10" s="1"/>
  <c r="E216" i="10"/>
  <c r="O215" i="10"/>
  <c r="L215" i="10"/>
  <c r="I215" i="10"/>
  <c r="B215" i="10" s="1"/>
  <c r="O214" i="10"/>
  <c r="L214" i="10"/>
  <c r="I214" i="10"/>
  <c r="O213" i="10"/>
  <c r="L213" i="10"/>
  <c r="I213" i="10"/>
  <c r="B213" i="10" s="1"/>
  <c r="O212" i="10"/>
  <c r="L212" i="10"/>
  <c r="I212" i="10"/>
  <c r="O211" i="10"/>
  <c r="L211" i="10"/>
  <c r="I211" i="10"/>
  <c r="B211" i="10" s="1"/>
  <c r="O210" i="10"/>
  <c r="L210" i="10"/>
  <c r="I210" i="10"/>
  <c r="N209" i="10"/>
  <c r="N208" i="10" s="1"/>
  <c r="M209" i="10"/>
  <c r="L209" i="10" s="1"/>
  <c r="K209" i="10"/>
  <c r="K208" i="10" s="1"/>
  <c r="J209" i="10"/>
  <c r="I209" i="10"/>
  <c r="H209" i="10"/>
  <c r="G209" i="10"/>
  <c r="G208" i="10" s="1"/>
  <c r="F209" i="10"/>
  <c r="E209" i="10"/>
  <c r="M208" i="10"/>
  <c r="L208" i="10" s="1"/>
  <c r="H208" i="10"/>
  <c r="E208" i="10"/>
  <c r="L207" i="10"/>
  <c r="I207" i="10"/>
  <c r="B207" i="10" s="1"/>
  <c r="O206" i="10"/>
  <c r="L206" i="10"/>
  <c r="I206" i="10"/>
  <c r="B206" i="10" s="1"/>
  <c r="O205" i="10"/>
  <c r="L205" i="10"/>
  <c r="I205" i="10"/>
  <c r="B205" i="10" s="1"/>
  <c r="O204" i="10"/>
  <c r="L204" i="10"/>
  <c r="I204" i="10"/>
  <c r="B204" i="10" s="1"/>
  <c r="O203" i="10"/>
  <c r="L203" i="10"/>
  <c r="I203" i="10"/>
  <c r="B203" i="10" s="1"/>
  <c r="O202" i="10"/>
  <c r="L202" i="10"/>
  <c r="I202" i="10"/>
  <c r="B202" i="10" s="1"/>
  <c r="O201" i="10"/>
  <c r="L201" i="10"/>
  <c r="I201" i="10"/>
  <c r="B201" i="10" s="1"/>
  <c r="O200" i="10"/>
  <c r="L200" i="10"/>
  <c r="I200" i="10"/>
  <c r="B200" i="10" s="1"/>
  <c r="O199" i="10"/>
  <c r="L199" i="10"/>
  <c r="I199" i="10"/>
  <c r="B199" i="10" s="1"/>
  <c r="O198" i="10"/>
  <c r="L198" i="10"/>
  <c r="I198" i="10"/>
  <c r="B198" i="10" s="1"/>
  <c r="N197" i="10"/>
  <c r="N194" i="10" s="1"/>
  <c r="M197" i="10"/>
  <c r="L197" i="10" s="1"/>
  <c r="K197" i="10"/>
  <c r="J197" i="10"/>
  <c r="H197" i="10"/>
  <c r="H194" i="10" s="1"/>
  <c r="G197" i="10"/>
  <c r="F197" i="10"/>
  <c r="F194" i="10" s="1"/>
  <c r="E197" i="10"/>
  <c r="O196" i="10"/>
  <c r="L196" i="10"/>
  <c r="I196" i="10"/>
  <c r="B196" i="10" s="1"/>
  <c r="O195" i="10"/>
  <c r="L195" i="10"/>
  <c r="I195" i="10"/>
  <c r="O194" i="10"/>
  <c r="M194" i="10"/>
  <c r="L194" i="10" s="1"/>
  <c r="J194" i="10"/>
  <c r="G194" i="10"/>
  <c r="G193" i="10" s="1"/>
  <c r="G192" i="10" s="1"/>
  <c r="E194" i="10"/>
  <c r="O193" i="10"/>
  <c r="L193" i="10"/>
  <c r="M192" i="10"/>
  <c r="L192" i="10" s="1"/>
  <c r="L191" i="10"/>
  <c r="I191" i="10"/>
  <c r="O190" i="10"/>
  <c r="L190" i="10"/>
  <c r="I190" i="10"/>
  <c r="B190" i="10" s="1"/>
  <c r="O189" i="10"/>
  <c r="L189" i="10"/>
  <c r="I189" i="10"/>
  <c r="O188" i="10"/>
  <c r="O187" i="10" s="1"/>
  <c r="O186" i="10" s="1"/>
  <c r="L188" i="10"/>
  <c r="I188" i="10"/>
  <c r="B188" i="10" s="1"/>
  <c r="N187" i="10"/>
  <c r="N186" i="10" s="1"/>
  <c r="N156" i="10" s="1"/>
  <c r="M187" i="10"/>
  <c r="L187" i="10" s="1"/>
  <c r="K187" i="10"/>
  <c r="K186" i="10" s="1"/>
  <c r="J187" i="10"/>
  <c r="I187" i="10"/>
  <c r="H187" i="10"/>
  <c r="G187" i="10"/>
  <c r="G186" i="10" s="1"/>
  <c r="G156" i="10" s="1"/>
  <c r="F187" i="10"/>
  <c r="E187" i="10"/>
  <c r="B187" i="10" s="1"/>
  <c r="M186" i="10"/>
  <c r="L186" i="10" s="1"/>
  <c r="J186" i="10"/>
  <c r="H186" i="10"/>
  <c r="F186" i="10"/>
  <c r="O185" i="10"/>
  <c r="L185" i="10"/>
  <c r="I185" i="10"/>
  <c r="O184" i="10"/>
  <c r="L184" i="10"/>
  <c r="I184" i="10"/>
  <c r="B184" i="10" s="1"/>
  <c r="O183" i="10"/>
  <c r="L183" i="10"/>
  <c r="I183" i="10"/>
  <c r="O182" i="10"/>
  <c r="L182" i="10"/>
  <c r="I182" i="10"/>
  <c r="B182" i="10" s="1"/>
  <c r="O181" i="10"/>
  <c r="L181" i="10"/>
  <c r="I181" i="10"/>
  <c r="O180" i="10"/>
  <c r="L180" i="10"/>
  <c r="I180" i="10"/>
  <c r="B180" i="10" s="1"/>
  <c r="O179" i="10"/>
  <c r="L179" i="10"/>
  <c r="I179" i="10"/>
  <c r="O178" i="10"/>
  <c r="L178" i="10"/>
  <c r="I178" i="10"/>
  <c r="B178" i="10" s="1"/>
  <c r="O177" i="10"/>
  <c r="L177" i="10"/>
  <c r="I177" i="10"/>
  <c r="O176" i="10"/>
  <c r="L176" i="10"/>
  <c r="I176" i="10"/>
  <c r="B176" i="10" s="1"/>
  <c r="O175" i="10"/>
  <c r="L175" i="10"/>
  <c r="I175" i="10"/>
  <c r="O174" i="10"/>
  <c r="L174" i="10"/>
  <c r="I174" i="10"/>
  <c r="B174" i="10" s="1"/>
  <c r="O173" i="10"/>
  <c r="L173" i="10"/>
  <c r="I173" i="10"/>
  <c r="O172" i="10"/>
  <c r="L172" i="10"/>
  <c r="I172" i="10"/>
  <c r="B172" i="10" s="1"/>
  <c r="O171" i="10"/>
  <c r="L171" i="10"/>
  <c r="I171" i="10"/>
  <c r="O170" i="10"/>
  <c r="L170" i="10"/>
  <c r="I170" i="10"/>
  <c r="B170" i="10" s="1"/>
  <c r="O169" i="10"/>
  <c r="L169" i="10"/>
  <c r="I169" i="10"/>
  <c r="O168" i="10"/>
  <c r="O166" i="10" s="1"/>
  <c r="O165" i="10" s="1"/>
  <c r="O164" i="10" s="1"/>
  <c r="O163" i="10" s="1"/>
  <c r="O162" i="10" s="1"/>
  <c r="O161" i="10" s="1"/>
  <c r="L168" i="10"/>
  <c r="I168" i="10"/>
  <c r="B168" i="10" s="1"/>
  <c r="O167" i="10"/>
  <c r="L167" i="10"/>
  <c r="I167" i="10"/>
  <c r="N166" i="10"/>
  <c r="M166" i="10"/>
  <c r="L166" i="10" s="1"/>
  <c r="K166" i="10"/>
  <c r="J166" i="10"/>
  <c r="I166" i="10" s="1"/>
  <c r="H166" i="10"/>
  <c r="H165" i="10" s="1"/>
  <c r="G166" i="10"/>
  <c r="F166" i="10"/>
  <c r="E166" i="10"/>
  <c r="N165" i="10"/>
  <c r="K165" i="10"/>
  <c r="J165" i="10"/>
  <c r="I165" i="10" s="1"/>
  <c r="G165" i="10"/>
  <c r="F165" i="10"/>
  <c r="E165" i="10"/>
  <c r="L164" i="10"/>
  <c r="I164" i="10"/>
  <c r="B164" i="10" s="1"/>
  <c r="L163" i="10"/>
  <c r="I163" i="10"/>
  <c r="L162" i="10"/>
  <c r="I162" i="10"/>
  <c r="B162" i="10" s="1"/>
  <c r="L161" i="10"/>
  <c r="I161" i="10"/>
  <c r="O160" i="10"/>
  <c r="L160" i="10"/>
  <c r="I160" i="10"/>
  <c r="B160" i="10" s="1"/>
  <c r="O159" i="10"/>
  <c r="L159" i="10"/>
  <c r="I159" i="10"/>
  <c r="O158" i="10"/>
  <c r="O157" i="10" s="1"/>
  <c r="O156" i="10" s="1"/>
  <c r="N158" i="10"/>
  <c r="M158" i="10"/>
  <c r="L158" i="10" s="1"/>
  <c r="K158" i="10"/>
  <c r="J158" i="10"/>
  <c r="I158" i="10" s="1"/>
  <c r="H158" i="10"/>
  <c r="G158" i="10"/>
  <c r="F158" i="10"/>
  <c r="F157" i="10" s="1"/>
  <c r="F156" i="10" s="1"/>
  <c r="E158" i="10"/>
  <c r="N157" i="10"/>
  <c r="M157" i="10"/>
  <c r="L157" i="10" s="1"/>
  <c r="K157" i="10"/>
  <c r="H157" i="10"/>
  <c r="H156" i="10" s="1"/>
  <c r="G157" i="10"/>
  <c r="E157" i="10"/>
  <c r="O155" i="10"/>
  <c r="L155" i="10"/>
  <c r="I155" i="10"/>
  <c r="B155" i="10" s="1"/>
  <c r="L154" i="10"/>
  <c r="J154" i="10"/>
  <c r="I154" i="10" s="1"/>
  <c r="B154" i="10" s="1"/>
  <c r="N153" i="10"/>
  <c r="M153" i="10"/>
  <c r="K153" i="10"/>
  <c r="J153" i="10"/>
  <c r="H153" i="10"/>
  <c r="G153" i="10"/>
  <c r="F153" i="10"/>
  <c r="E153" i="10"/>
  <c r="O152" i="10"/>
  <c r="L152" i="10"/>
  <c r="I152" i="10"/>
  <c r="O151" i="10"/>
  <c r="L151" i="10"/>
  <c r="B151" i="10" s="1"/>
  <c r="I151" i="10"/>
  <c r="N150" i="10"/>
  <c r="N146" i="10" s="1"/>
  <c r="M150" i="10"/>
  <c r="L150" i="10"/>
  <c r="K150" i="10"/>
  <c r="J150" i="10"/>
  <c r="I150" i="10" s="1"/>
  <c r="H150" i="10"/>
  <c r="G150" i="10"/>
  <c r="F150" i="10"/>
  <c r="E150" i="10"/>
  <c r="E146" i="10" s="1"/>
  <c r="O149" i="10"/>
  <c r="L149" i="10"/>
  <c r="B149" i="10" s="1"/>
  <c r="I149" i="10"/>
  <c r="O148" i="10"/>
  <c r="L148" i="10"/>
  <c r="I148" i="10"/>
  <c r="N147" i="10"/>
  <c r="M147" i="10"/>
  <c r="K147" i="10"/>
  <c r="J147" i="10"/>
  <c r="H147" i="10"/>
  <c r="G147" i="10"/>
  <c r="F147" i="10"/>
  <c r="F146" i="10" s="1"/>
  <c r="E147" i="10"/>
  <c r="L146" i="10"/>
  <c r="K146" i="10"/>
  <c r="G146" i="10"/>
  <c r="L145" i="10"/>
  <c r="I145" i="10"/>
  <c r="B145" i="10"/>
  <c r="L144" i="10"/>
  <c r="I144" i="10"/>
  <c r="B144" i="10" s="1"/>
  <c r="L143" i="10"/>
  <c r="I143" i="10"/>
  <c r="L142" i="10"/>
  <c r="I142" i="10"/>
  <c r="B142" i="10" s="1"/>
  <c r="N141" i="10"/>
  <c r="M141" i="10"/>
  <c r="L141" i="10" s="1"/>
  <c r="K141" i="10"/>
  <c r="K140" i="10" s="1"/>
  <c r="J141" i="10"/>
  <c r="H141" i="10"/>
  <c r="H140" i="10" s="1"/>
  <c r="G141" i="10"/>
  <c r="F141" i="10"/>
  <c r="E141" i="10"/>
  <c r="N140" i="10"/>
  <c r="J140" i="10"/>
  <c r="G140" i="10"/>
  <c r="F140" i="10"/>
  <c r="E140" i="10"/>
  <c r="L139" i="10"/>
  <c r="I139" i="10"/>
  <c r="L138" i="10"/>
  <c r="I138" i="10"/>
  <c r="L137" i="10"/>
  <c r="I137" i="10"/>
  <c r="B137" i="10"/>
  <c r="L136" i="10"/>
  <c r="I136" i="10"/>
  <c r="B136" i="10" s="1"/>
  <c r="N135" i="10"/>
  <c r="N134" i="10" s="1"/>
  <c r="M135" i="10"/>
  <c r="K135" i="10"/>
  <c r="J135" i="10"/>
  <c r="H135" i="10"/>
  <c r="G135" i="10"/>
  <c r="G134" i="10" s="1"/>
  <c r="G130" i="10" s="1"/>
  <c r="F135" i="10"/>
  <c r="F134" i="10" s="1"/>
  <c r="E135" i="10"/>
  <c r="E134" i="10" s="1"/>
  <c r="K134" i="10"/>
  <c r="H134" i="10"/>
  <c r="L133" i="10"/>
  <c r="I133" i="10"/>
  <c r="B133" i="10"/>
  <c r="L132" i="10"/>
  <c r="I132" i="10"/>
  <c r="B132" i="10" s="1"/>
  <c r="N131" i="10"/>
  <c r="N130" i="10" s="1"/>
  <c r="M131" i="10"/>
  <c r="L131" i="10" s="1"/>
  <c r="K131" i="10"/>
  <c r="J131" i="10"/>
  <c r="H131" i="10"/>
  <c r="G131" i="10"/>
  <c r="F131" i="10"/>
  <c r="F130" i="10" s="1"/>
  <c r="E131" i="10"/>
  <c r="L129" i="10"/>
  <c r="I129" i="10"/>
  <c r="B129" i="10" s="1"/>
  <c r="L128" i="10"/>
  <c r="I128" i="10"/>
  <c r="B128" i="10" s="1"/>
  <c r="L127" i="10"/>
  <c r="I127" i="10"/>
  <c r="L126" i="10"/>
  <c r="B126" i="10" s="1"/>
  <c r="I126" i="10"/>
  <c r="L125" i="10"/>
  <c r="I125" i="10"/>
  <c r="N124" i="10"/>
  <c r="M124" i="10"/>
  <c r="L124" i="10"/>
  <c r="K124" i="10"/>
  <c r="J124" i="10"/>
  <c r="I124" i="10" s="1"/>
  <c r="H124" i="10"/>
  <c r="H123" i="10" s="1"/>
  <c r="G124" i="10"/>
  <c r="G123" i="10" s="1"/>
  <c r="F124" i="10"/>
  <c r="F123" i="10" s="1"/>
  <c r="E124" i="10"/>
  <c r="N123" i="10"/>
  <c r="M123" i="10"/>
  <c r="L123" i="10" s="1"/>
  <c r="K123" i="10"/>
  <c r="J123" i="10"/>
  <c r="E123" i="10"/>
  <c r="L122" i="10"/>
  <c r="I122" i="10"/>
  <c r="L121" i="10"/>
  <c r="I121" i="10"/>
  <c r="B121" i="10" s="1"/>
  <c r="L120" i="10"/>
  <c r="I120" i="10"/>
  <c r="B120" i="10"/>
  <c r="N119" i="10"/>
  <c r="N118" i="10" s="1"/>
  <c r="N114" i="10" s="1"/>
  <c r="M119" i="10"/>
  <c r="L119" i="10" s="1"/>
  <c r="K119" i="10"/>
  <c r="K118" i="10" s="1"/>
  <c r="J119" i="10"/>
  <c r="J118" i="10" s="1"/>
  <c r="H119" i="10"/>
  <c r="H118" i="10" s="1"/>
  <c r="H114" i="10" s="1"/>
  <c r="G119" i="10"/>
  <c r="G118" i="10" s="1"/>
  <c r="F119" i="10"/>
  <c r="E119" i="10"/>
  <c r="E118" i="10" s="1"/>
  <c r="M118" i="10"/>
  <c r="L118" i="10" s="1"/>
  <c r="F118" i="10"/>
  <c r="L117" i="10"/>
  <c r="I117" i="10"/>
  <c r="L116" i="10"/>
  <c r="I116" i="10"/>
  <c r="O115" i="10"/>
  <c r="N115" i="10"/>
  <c r="M115" i="10"/>
  <c r="L115" i="10"/>
  <c r="K115" i="10"/>
  <c r="J115" i="10"/>
  <c r="H115" i="10"/>
  <c r="G115" i="10"/>
  <c r="F115" i="10"/>
  <c r="E115" i="10"/>
  <c r="O112" i="10"/>
  <c r="L112" i="10"/>
  <c r="B112" i="10" s="1"/>
  <c r="I112" i="10"/>
  <c r="O111" i="10"/>
  <c r="L111" i="10"/>
  <c r="B111" i="10" s="1"/>
  <c r="I111" i="10"/>
  <c r="N110" i="10"/>
  <c r="M110" i="10"/>
  <c r="L110" i="10"/>
  <c r="K110" i="10"/>
  <c r="J110" i="10"/>
  <c r="H110" i="10"/>
  <c r="G110" i="10"/>
  <c r="F110" i="10"/>
  <c r="E110" i="10"/>
  <c r="O109" i="10"/>
  <c r="L109" i="10"/>
  <c r="B109" i="10" s="1"/>
  <c r="I109" i="10"/>
  <c r="O108" i="10"/>
  <c r="L108" i="10"/>
  <c r="I108" i="10"/>
  <c r="N107" i="10"/>
  <c r="M107" i="10"/>
  <c r="L107" i="10" s="1"/>
  <c r="K107" i="10"/>
  <c r="J107" i="10"/>
  <c r="I107" i="10" s="1"/>
  <c r="H107" i="10"/>
  <c r="G107" i="10"/>
  <c r="F107" i="10"/>
  <c r="E107" i="10"/>
  <c r="L105" i="10"/>
  <c r="I105" i="10"/>
  <c r="L104" i="10"/>
  <c r="I104" i="10"/>
  <c r="B104" i="10" s="1"/>
  <c r="L103" i="10"/>
  <c r="I103" i="10"/>
  <c r="B103" i="10" s="1"/>
  <c r="O102" i="10"/>
  <c r="O98" i="10" s="1"/>
  <c r="N102" i="10"/>
  <c r="N98" i="10" s="1"/>
  <c r="M102" i="10"/>
  <c r="L102" i="10" s="1"/>
  <c r="K102" i="10"/>
  <c r="J102" i="10"/>
  <c r="I102" i="10" s="1"/>
  <c r="H102" i="10"/>
  <c r="G102" i="10"/>
  <c r="F102" i="10"/>
  <c r="E102" i="10"/>
  <c r="B102" i="10" s="1"/>
  <c r="L101" i="10"/>
  <c r="I101" i="10"/>
  <c r="L100" i="10"/>
  <c r="I100" i="10"/>
  <c r="B100" i="10" s="1"/>
  <c r="O99" i="10"/>
  <c r="N99" i="10"/>
  <c r="M99" i="10"/>
  <c r="L99" i="10" s="1"/>
  <c r="K99" i="10"/>
  <c r="J99" i="10"/>
  <c r="I99" i="10" s="1"/>
  <c r="H99" i="10"/>
  <c r="G99" i="10"/>
  <c r="F99" i="10"/>
  <c r="E99" i="10"/>
  <c r="M98" i="10"/>
  <c r="L98" i="10" s="1"/>
  <c r="H98" i="10"/>
  <c r="O97" i="10"/>
  <c r="L97" i="10"/>
  <c r="I97" i="10"/>
  <c r="B97" i="10" s="1"/>
  <c r="O96" i="10"/>
  <c r="L96" i="10"/>
  <c r="I96" i="10"/>
  <c r="B96" i="10" s="1"/>
  <c r="O95" i="10"/>
  <c r="L95" i="10"/>
  <c r="I95" i="10"/>
  <c r="O94" i="10"/>
  <c r="L94" i="10"/>
  <c r="I94" i="10"/>
  <c r="O93" i="10"/>
  <c r="L93" i="10"/>
  <c r="I93" i="10"/>
  <c r="B93" i="10" s="1"/>
  <c r="O92" i="10"/>
  <c r="L92" i="10"/>
  <c r="I92" i="10"/>
  <c r="B92" i="10" s="1"/>
  <c r="N91" i="10"/>
  <c r="M91" i="10"/>
  <c r="L91" i="10"/>
  <c r="K91" i="10"/>
  <c r="I91" i="10" s="1"/>
  <c r="B91" i="10" s="1"/>
  <c r="J91" i="10"/>
  <c r="H91" i="10"/>
  <c r="H90" i="10" s="1"/>
  <c r="G91" i="10"/>
  <c r="F91" i="10"/>
  <c r="E91" i="10"/>
  <c r="N90" i="10"/>
  <c r="M90" i="10"/>
  <c r="L90" i="10" s="1"/>
  <c r="K90" i="10"/>
  <c r="J90" i="10"/>
  <c r="I90" i="10" s="1"/>
  <c r="G90" i="10"/>
  <c r="F90" i="10"/>
  <c r="E90" i="10"/>
  <c r="O89" i="10"/>
  <c r="L89" i="10"/>
  <c r="I89" i="10"/>
  <c r="B89" i="10" s="1"/>
  <c r="O88" i="10"/>
  <c r="L88" i="10"/>
  <c r="I88" i="10"/>
  <c r="B88" i="10" s="1"/>
  <c r="O87" i="10"/>
  <c r="L87" i="10"/>
  <c r="I87" i="10"/>
  <c r="B87" i="10" s="1"/>
  <c r="O86" i="10"/>
  <c r="L86" i="10"/>
  <c r="I86" i="10"/>
  <c r="B86" i="10" s="1"/>
  <c r="O85" i="10"/>
  <c r="L85" i="10"/>
  <c r="B85" i="10" s="1"/>
  <c r="I85" i="10"/>
  <c r="L84" i="10"/>
  <c r="J84" i="10"/>
  <c r="O84" i="10" s="1"/>
  <c r="I84" i="10"/>
  <c r="O83" i="10"/>
  <c r="L83" i="10"/>
  <c r="I83" i="10"/>
  <c r="O82" i="10"/>
  <c r="L82" i="10"/>
  <c r="I82" i="10"/>
  <c r="B82" i="10" s="1"/>
  <c r="O81" i="10"/>
  <c r="L81" i="10"/>
  <c r="I81" i="10"/>
  <c r="B81" i="10" s="1"/>
  <c r="O80" i="10"/>
  <c r="L80" i="10"/>
  <c r="I80" i="10"/>
  <c r="O79" i="10"/>
  <c r="L79" i="10"/>
  <c r="I79" i="10"/>
  <c r="O78" i="10"/>
  <c r="L78" i="10"/>
  <c r="I78" i="10"/>
  <c r="B78" i="10" s="1"/>
  <c r="O77" i="10"/>
  <c r="L77" i="10"/>
  <c r="I77" i="10"/>
  <c r="B77" i="10" s="1"/>
  <c r="O76" i="10"/>
  <c r="L76" i="10"/>
  <c r="I76" i="10"/>
  <c r="O75" i="10"/>
  <c r="L75" i="10"/>
  <c r="I75" i="10"/>
  <c r="N74" i="10"/>
  <c r="M74" i="10"/>
  <c r="L74" i="10" s="1"/>
  <c r="K74" i="10"/>
  <c r="J74" i="10"/>
  <c r="I74" i="10" s="1"/>
  <c r="H74" i="10"/>
  <c r="G74" i="10"/>
  <c r="F74" i="10"/>
  <c r="E74" i="10"/>
  <c r="O73" i="10"/>
  <c r="L73" i="10"/>
  <c r="I73" i="10"/>
  <c r="O72" i="10"/>
  <c r="L72" i="10"/>
  <c r="I72" i="10"/>
  <c r="B72" i="10" s="1"/>
  <c r="O71" i="10"/>
  <c r="L71" i="10"/>
  <c r="I71" i="10"/>
  <c r="B71" i="10" s="1"/>
  <c r="O70" i="10"/>
  <c r="L70" i="10"/>
  <c r="I70" i="10"/>
  <c r="O69" i="10"/>
  <c r="L69" i="10"/>
  <c r="I69" i="10"/>
  <c r="L68" i="10"/>
  <c r="J68" i="10"/>
  <c r="I68" i="10" s="1"/>
  <c r="B68" i="10" s="1"/>
  <c r="O67" i="10"/>
  <c r="L67" i="10"/>
  <c r="J67" i="10"/>
  <c r="I67" i="10" s="1"/>
  <c r="M66" i="10"/>
  <c r="L66" i="10" s="1"/>
  <c r="K66" i="10"/>
  <c r="J66" i="10"/>
  <c r="O66" i="10" s="1"/>
  <c r="H66" i="10"/>
  <c r="G66" i="10"/>
  <c r="F66" i="10"/>
  <c r="E66" i="10"/>
  <c r="O65" i="10"/>
  <c r="L65" i="10"/>
  <c r="I65" i="10"/>
  <c r="B65" i="10" s="1"/>
  <c r="O64" i="10"/>
  <c r="L64" i="10"/>
  <c r="I64" i="10"/>
  <c r="B64" i="10" s="1"/>
  <c r="O63" i="10"/>
  <c r="L63" i="10"/>
  <c r="I63" i="10"/>
  <c r="O62" i="10"/>
  <c r="L62" i="10"/>
  <c r="I62" i="10"/>
  <c r="O61" i="10"/>
  <c r="M61" i="10"/>
  <c r="L61" i="10" s="1"/>
  <c r="I61" i="10"/>
  <c r="O60" i="10"/>
  <c r="L60" i="10"/>
  <c r="I60" i="10"/>
  <c r="B60" i="10"/>
  <c r="O59" i="10"/>
  <c r="L59" i="10"/>
  <c r="I59" i="10"/>
  <c r="B59" i="10"/>
  <c r="O58" i="10"/>
  <c r="L58" i="10"/>
  <c r="I58" i="10"/>
  <c r="B58" i="10"/>
  <c r="O57" i="10"/>
  <c r="L57" i="10"/>
  <c r="I57" i="10"/>
  <c r="B57" i="10"/>
  <c r="O56" i="10"/>
  <c r="L56" i="10"/>
  <c r="I56" i="10"/>
  <c r="B56" i="10"/>
  <c r="O55" i="10"/>
  <c r="L55" i="10"/>
  <c r="J55" i="10"/>
  <c r="I55" i="10"/>
  <c r="B55" i="10" s="1"/>
  <c r="L54" i="10"/>
  <c r="J54" i="10"/>
  <c r="I54" i="10" s="1"/>
  <c r="L53" i="10"/>
  <c r="J53" i="10"/>
  <c r="I53" i="10" s="1"/>
  <c r="B53" i="10" s="1"/>
  <c r="O52" i="10"/>
  <c r="N52" i="10"/>
  <c r="M52" i="10"/>
  <c r="L52" i="10" s="1"/>
  <c r="K52" i="10"/>
  <c r="I52" i="10" s="1"/>
  <c r="H52" i="10"/>
  <c r="G52" i="10"/>
  <c r="F52" i="10"/>
  <c r="E52" i="10"/>
  <c r="B52" i="10" s="1"/>
  <c r="O51" i="10"/>
  <c r="L51" i="10"/>
  <c r="I51" i="10"/>
  <c r="B51" i="10" s="1"/>
  <c r="O50" i="10"/>
  <c r="L50" i="10"/>
  <c r="I50" i="10"/>
  <c r="O49" i="10"/>
  <c r="L49" i="10"/>
  <c r="I49" i="10"/>
  <c r="O48" i="10"/>
  <c r="L48" i="10"/>
  <c r="I48" i="10"/>
  <c r="B48" i="10" s="1"/>
  <c r="O47" i="10"/>
  <c r="L47" i="10"/>
  <c r="I47" i="10"/>
  <c r="B47" i="10" s="1"/>
  <c r="O46" i="10"/>
  <c r="L46" i="10"/>
  <c r="I46" i="10"/>
  <c r="O45" i="10"/>
  <c r="L45" i="10"/>
  <c r="I45" i="10"/>
  <c r="O44" i="10"/>
  <c r="L44" i="10"/>
  <c r="I44" i="10"/>
  <c r="B44" i="10" s="1"/>
  <c r="O43" i="10"/>
  <c r="L43" i="10"/>
  <c r="I43" i="10"/>
  <c r="B43" i="10" s="1"/>
  <c r="N42" i="10"/>
  <c r="M42" i="10"/>
  <c r="L42" i="10" s="1"/>
  <c r="K42" i="10"/>
  <c r="J42" i="10"/>
  <c r="I42" i="10" s="1"/>
  <c r="H42" i="10"/>
  <c r="H26" i="10" s="1"/>
  <c r="G42" i="10"/>
  <c r="G26" i="10" s="1"/>
  <c r="G21" i="10" s="1"/>
  <c r="F42" i="10"/>
  <c r="E42" i="10"/>
  <c r="O41" i="10"/>
  <c r="L41" i="10"/>
  <c r="I41" i="10"/>
  <c r="O40" i="10"/>
  <c r="L40" i="10"/>
  <c r="I40" i="10"/>
  <c r="O39" i="10"/>
  <c r="L39" i="10"/>
  <c r="I39" i="10"/>
  <c r="B39" i="10" s="1"/>
  <c r="O38" i="10"/>
  <c r="L38" i="10"/>
  <c r="I38" i="10"/>
  <c r="B38" i="10" s="1"/>
  <c r="O37" i="10"/>
  <c r="L37" i="10"/>
  <c r="I37" i="10"/>
  <c r="O36" i="10"/>
  <c r="L36" i="10"/>
  <c r="I36" i="10"/>
  <c r="O35" i="10"/>
  <c r="L35" i="10"/>
  <c r="I35" i="10"/>
  <c r="B35" i="10" s="1"/>
  <c r="O34" i="10"/>
  <c r="L34" i="10"/>
  <c r="I34" i="10"/>
  <c r="B34" i="10" s="1"/>
  <c r="O33" i="10"/>
  <c r="O30" i="10" s="1"/>
  <c r="L33" i="10"/>
  <c r="I33" i="10"/>
  <c r="O32" i="10"/>
  <c r="L32" i="10"/>
  <c r="I32" i="10"/>
  <c r="O31" i="10"/>
  <c r="L31" i="10"/>
  <c r="I31" i="10"/>
  <c r="B31" i="10" s="1"/>
  <c r="N30" i="10"/>
  <c r="L30" i="10"/>
  <c r="K30" i="10"/>
  <c r="I30" i="10" s="1"/>
  <c r="H30" i="10"/>
  <c r="G30" i="10"/>
  <c r="F30" i="10"/>
  <c r="E30" i="10"/>
  <c r="E26" i="10" s="1"/>
  <c r="E21" i="10" s="1"/>
  <c r="O29" i="10"/>
  <c r="L29" i="10"/>
  <c r="I29" i="10"/>
  <c r="B29" i="10"/>
  <c r="O28" i="10"/>
  <c r="L28" i="10"/>
  <c r="I28" i="10"/>
  <c r="B28" i="10"/>
  <c r="O27" i="10"/>
  <c r="L27" i="10"/>
  <c r="I27" i="10"/>
  <c r="B27" i="10"/>
  <c r="O25" i="10"/>
  <c r="L25" i="10"/>
  <c r="B25" i="10" s="1"/>
  <c r="I25" i="10"/>
  <c r="O24" i="10"/>
  <c r="L24" i="10"/>
  <c r="B24" i="10" s="1"/>
  <c r="I24" i="10"/>
  <c r="O23" i="10"/>
  <c r="N23" i="10"/>
  <c r="M23" i="10"/>
  <c r="L23" i="10"/>
  <c r="K23" i="10"/>
  <c r="I23" i="10" s="1"/>
  <c r="J23" i="10"/>
  <c r="H23" i="10"/>
  <c r="G23" i="10"/>
  <c r="F23" i="10"/>
  <c r="E23" i="10"/>
  <c r="L22" i="10"/>
  <c r="B22" i="10" s="1"/>
  <c r="I22" i="10"/>
  <c r="L20" i="10"/>
  <c r="I20" i="10"/>
  <c r="L19" i="10"/>
  <c r="I19" i="10"/>
  <c r="O18" i="10"/>
  <c r="N18" i="10"/>
  <c r="M18" i="10"/>
  <c r="L18" i="10" s="1"/>
  <c r="K18" i="10"/>
  <c r="J18" i="10"/>
  <c r="I18" i="10" s="1"/>
  <c r="H18" i="10"/>
  <c r="G18" i="10"/>
  <c r="F18" i="10"/>
  <c r="E18" i="10"/>
  <c r="L17" i="10"/>
  <c r="I17" i="10"/>
  <c r="B17" i="10" s="1"/>
  <c r="L16" i="10"/>
  <c r="I16" i="10"/>
  <c r="L15" i="10"/>
  <c r="I15" i="10"/>
  <c r="L14" i="10"/>
  <c r="M13" i="10"/>
  <c r="I13" i="10"/>
  <c r="F13" i="10"/>
  <c r="L12" i="10"/>
  <c r="I12" i="10"/>
  <c r="M11" i="10"/>
  <c r="L11" i="10" s="1"/>
  <c r="J11" i="10"/>
  <c r="J14" i="10" s="1"/>
  <c r="I14" i="10" s="1"/>
  <c r="B14" i="10" s="1"/>
  <c r="F11" i="10"/>
  <c r="N10" i="10"/>
  <c r="K10" i="10"/>
  <c r="H10" i="10"/>
  <c r="G10" i="10"/>
  <c r="E10" i="10"/>
  <c r="N9" i="10"/>
  <c r="M9" i="10"/>
  <c r="L9" i="10" s="1"/>
  <c r="L6" i="10" s="1"/>
  <c r="K9" i="10"/>
  <c r="K8" i="10" s="1"/>
  <c r="H9" i="10"/>
  <c r="G9" i="10"/>
  <c r="E9" i="10"/>
  <c r="N8" i="10"/>
  <c r="H8" i="10"/>
  <c r="G8" i="10"/>
  <c r="O6" i="10"/>
  <c r="I6" i="10"/>
  <c r="O5" i="10"/>
  <c r="I5" i="10"/>
  <c r="AB673" i="1" l="1"/>
  <c r="AB664" i="1" s="1"/>
  <c r="AB666" i="1"/>
  <c r="AE582" i="1"/>
  <c r="AB549" i="1"/>
  <c r="AB230" i="1"/>
  <c r="AB15" i="1"/>
  <c r="AB58" i="1"/>
  <c r="AB47" i="1" s="1"/>
  <c r="AB50" i="1"/>
  <c r="F10" i="10"/>
  <c r="F9" i="10" s="1"/>
  <c r="F8" i="10" s="1"/>
  <c r="AB511" i="1"/>
  <c r="AB500" i="1" s="1"/>
  <c r="AB501" i="1"/>
  <c r="AB451" i="1"/>
  <c r="AB436" i="1" s="1"/>
  <c r="AB438" i="1"/>
  <c r="AB403" i="1"/>
  <c r="AB383" i="1"/>
  <c r="AB728" i="1"/>
  <c r="AB717" i="1" s="1"/>
  <c r="AB719" i="1"/>
  <c r="AB232" i="1"/>
  <c r="M10" i="10"/>
  <c r="L10" i="10" s="1"/>
  <c r="L13" i="10"/>
  <c r="B13" i="10" s="1"/>
  <c r="B90" i="10"/>
  <c r="I118" i="10"/>
  <c r="B118" i="10" s="1"/>
  <c r="J114" i="10"/>
  <c r="K156" i="10"/>
  <c r="I186" i="10"/>
  <c r="B6" i="10"/>
  <c r="B30" i="10"/>
  <c r="B16" i="10"/>
  <c r="B20" i="10"/>
  <c r="B42" i="10"/>
  <c r="B61" i="10"/>
  <c r="O91" i="10"/>
  <c r="F98" i="10"/>
  <c r="K98" i="10"/>
  <c r="B107" i="10"/>
  <c r="B108" i="10"/>
  <c r="O110" i="10"/>
  <c r="B116" i="10"/>
  <c r="K114" i="10"/>
  <c r="K130" i="10"/>
  <c r="H130" i="10"/>
  <c r="H113" i="10" s="1"/>
  <c r="H106" i="10" s="1"/>
  <c r="O147" i="10"/>
  <c r="L147" i="10"/>
  <c r="F238" i="10"/>
  <c r="K276" i="10"/>
  <c r="L284" i="10"/>
  <c r="O284" i="10"/>
  <c r="B23" i="10"/>
  <c r="L135" i="10"/>
  <c r="M134" i="10"/>
  <c r="I239" i="10"/>
  <c r="B239" i="10" s="1"/>
  <c r="J238" i="10"/>
  <c r="I238" i="10" s="1"/>
  <c r="B15" i="10"/>
  <c r="H21" i="10"/>
  <c r="N26" i="10"/>
  <c r="N21" i="10" s="1"/>
  <c r="B33" i="10"/>
  <c r="B37" i="10"/>
  <c r="B41" i="10"/>
  <c r="F26" i="10"/>
  <c r="B46" i="10"/>
  <c r="B50" i="10"/>
  <c r="B54" i="10"/>
  <c r="B63" i="10"/>
  <c r="B67" i="10"/>
  <c r="B70" i="10"/>
  <c r="B76" i="10"/>
  <c r="B80" i="10"/>
  <c r="B84" i="10"/>
  <c r="O90" i="10"/>
  <c r="B95" i="10"/>
  <c r="B101" i="10"/>
  <c r="G98" i="10"/>
  <c r="G7" i="10" s="1"/>
  <c r="B105" i="10"/>
  <c r="I110" i="10"/>
  <c r="I115" i="10"/>
  <c r="B117" i="10"/>
  <c r="G114" i="10"/>
  <c r="G113" i="10" s="1"/>
  <c r="G106" i="10" s="1"/>
  <c r="B122" i="10"/>
  <c r="I123" i="10"/>
  <c r="B124" i="10"/>
  <c r="I140" i="10"/>
  <c r="H146" i="10"/>
  <c r="O153" i="10"/>
  <c r="L153" i="10"/>
  <c r="B153" i="10" s="1"/>
  <c r="J157" i="10"/>
  <c r="M165" i="10"/>
  <c r="B209" i="10"/>
  <c r="F193" i="10"/>
  <c r="F192" i="10" s="1"/>
  <c r="L252" i="10"/>
  <c r="O252" i="10"/>
  <c r="E276" i="10"/>
  <c r="B290" i="10"/>
  <c r="L315" i="10"/>
  <c r="O315" i="10"/>
  <c r="L335" i="10"/>
  <c r="O335" i="10"/>
  <c r="K338" i="10"/>
  <c r="I355" i="10"/>
  <c r="B355" i="10" s="1"/>
  <c r="B12" i="10"/>
  <c r="B19" i="10"/>
  <c r="B32" i="10"/>
  <c r="B36" i="10"/>
  <c r="B40" i="10"/>
  <c r="B45" i="10"/>
  <c r="B49" i="10"/>
  <c r="B62" i="10"/>
  <c r="B69" i="10"/>
  <c r="B73" i="10"/>
  <c r="B75" i="10"/>
  <c r="B79" i="10"/>
  <c r="B83" i="10"/>
  <c r="O74" i="10"/>
  <c r="B94" i="10"/>
  <c r="E98" i="10"/>
  <c r="M140" i="10"/>
  <c r="L140" i="10" s="1"/>
  <c r="E186" i="10"/>
  <c r="I197" i="10"/>
  <c r="K194" i="10"/>
  <c r="I194" i="10" s="1"/>
  <c r="B194" i="10" s="1"/>
  <c r="O238" i="10"/>
  <c r="E296" i="10"/>
  <c r="L297" i="10"/>
  <c r="B297" i="10" s="1"/>
  <c r="M296" i="10"/>
  <c r="B323" i="10"/>
  <c r="N319" i="10"/>
  <c r="N318" i="10" s="1"/>
  <c r="F114" i="10"/>
  <c r="F113" i="10" s="1"/>
  <c r="F106" i="10" s="1"/>
  <c r="B125" i="10"/>
  <c r="B127" i="10"/>
  <c r="I131" i="10"/>
  <c r="B138" i="10"/>
  <c r="I141" i="10"/>
  <c r="B141" i="10" s="1"/>
  <c r="B143" i="10"/>
  <c r="J146" i="10"/>
  <c r="B152" i="10"/>
  <c r="B161" i="10"/>
  <c r="B167" i="10"/>
  <c r="B171" i="10"/>
  <c r="B175" i="10"/>
  <c r="B179" i="10"/>
  <c r="B183" i="10"/>
  <c r="B189" i="10"/>
  <c r="B195" i="10"/>
  <c r="B210" i="10"/>
  <c r="B219" i="10"/>
  <c r="B223" i="10"/>
  <c r="B227" i="10"/>
  <c r="B231" i="10"/>
  <c r="B235" i="10"/>
  <c r="B240" i="10"/>
  <c r="B260" i="10"/>
  <c r="B261" i="10"/>
  <c r="B264" i="10"/>
  <c r="O269" i="10"/>
  <c r="B272" i="10"/>
  <c r="I284" i="10"/>
  <c r="B284" i="10" s="1"/>
  <c r="B299" i="10"/>
  <c r="N296" i="10"/>
  <c r="N275" i="10" s="1"/>
  <c r="M319" i="10"/>
  <c r="H319" i="10"/>
  <c r="L326" i="10"/>
  <c r="B326" i="10" s="1"/>
  <c r="B329" i="10"/>
  <c r="F319" i="10"/>
  <c r="J319" i="10"/>
  <c r="B333" i="10"/>
  <c r="G338" i="10"/>
  <c r="B353" i="10"/>
  <c r="H338" i="10"/>
  <c r="H193" i="10"/>
  <c r="H192" i="10" s="1"/>
  <c r="O242" i="10"/>
  <c r="B303" i="10"/>
  <c r="O312" i="10"/>
  <c r="B348" i="10"/>
  <c r="O355" i="10"/>
  <c r="B148" i="10"/>
  <c r="O150" i="10"/>
  <c r="I153" i="10"/>
  <c r="B159" i="10"/>
  <c r="B163" i="10"/>
  <c r="B166" i="10"/>
  <c r="B169" i="10"/>
  <c r="B173" i="10"/>
  <c r="B177" i="10"/>
  <c r="B181" i="10"/>
  <c r="B185" i="10"/>
  <c r="B191" i="10"/>
  <c r="J208" i="10"/>
  <c r="I208" i="10" s="1"/>
  <c r="B208" i="10" s="1"/>
  <c r="B217" i="10"/>
  <c r="B221" i="10"/>
  <c r="B225" i="10"/>
  <c r="B229" i="10"/>
  <c r="B233" i="10"/>
  <c r="B237" i="10"/>
  <c r="O239" i="10"/>
  <c r="B254" i="10"/>
  <c r="B262" i="10"/>
  <c r="B310" i="10"/>
  <c r="B314" i="10"/>
  <c r="O323" i="10"/>
  <c r="G319" i="10"/>
  <c r="G318" i="10" s="1"/>
  <c r="B339" i="10"/>
  <c r="B345" i="10"/>
  <c r="J338" i="10"/>
  <c r="I338" i="10" s="1"/>
  <c r="B347" i="10"/>
  <c r="I352" i="10"/>
  <c r="B352" i="10" s="1"/>
  <c r="B357" i="10"/>
  <c r="E114" i="10"/>
  <c r="B18" i="10"/>
  <c r="F21" i="10"/>
  <c r="B74" i="10"/>
  <c r="B99" i="10"/>
  <c r="B110" i="10"/>
  <c r="B115" i="10"/>
  <c r="N113" i="10"/>
  <c r="N106" i="10" s="1"/>
  <c r="N7" i="10" s="1"/>
  <c r="E8" i="10"/>
  <c r="M8" i="10"/>
  <c r="M26" i="10"/>
  <c r="O42" i="10"/>
  <c r="O53" i="10"/>
  <c r="O68" i="10"/>
  <c r="J98" i="10"/>
  <c r="I98" i="10" s="1"/>
  <c r="O107" i="10"/>
  <c r="B131" i="10"/>
  <c r="B140" i="10"/>
  <c r="B150" i="10"/>
  <c r="B158" i="10"/>
  <c r="B281" i="10"/>
  <c r="J10" i="10"/>
  <c r="I11" i="10"/>
  <c r="B11" i="10" s="1"/>
  <c r="J26" i="10"/>
  <c r="O54" i="10"/>
  <c r="I66" i="10"/>
  <c r="B66" i="10" s="1"/>
  <c r="I119" i="10"/>
  <c r="B119" i="10" s="1"/>
  <c r="J130" i="10"/>
  <c r="E130" i="10"/>
  <c r="K26" i="10"/>
  <c r="K21" i="10" s="1"/>
  <c r="M114" i="10"/>
  <c r="L134" i="10"/>
  <c r="B139" i="10"/>
  <c r="B197" i="10"/>
  <c r="B123" i="10"/>
  <c r="B135" i="10"/>
  <c r="J134" i="10"/>
  <c r="I134" i="10" s="1"/>
  <c r="B134" i="10" s="1"/>
  <c r="I135" i="10"/>
  <c r="O154" i="10"/>
  <c r="K193" i="10"/>
  <c r="O208" i="10"/>
  <c r="O209" i="10"/>
  <c r="L216" i="10"/>
  <c r="O216" i="10"/>
  <c r="B270" i="10"/>
  <c r="B274" i="10"/>
  <c r="B298" i="10"/>
  <c r="I306" i="10"/>
  <c r="B306" i="10" s="1"/>
  <c r="B309" i="10"/>
  <c r="F296" i="10"/>
  <c r="F275" i="10" s="1"/>
  <c r="L319" i="10"/>
  <c r="L332" i="10"/>
  <c r="B332" i="10" s="1"/>
  <c r="O332" i="10"/>
  <c r="K319" i="10"/>
  <c r="I335" i="10"/>
  <c r="B335" i="10" s="1"/>
  <c r="L343" i="10"/>
  <c r="O343" i="10"/>
  <c r="I147" i="10"/>
  <c r="B147" i="10" s="1"/>
  <c r="O192" i="10"/>
  <c r="B212" i="10"/>
  <c r="I216" i="10"/>
  <c r="B216" i="10" s="1"/>
  <c r="B218" i="10"/>
  <c r="B222" i="10"/>
  <c r="B226" i="10"/>
  <c r="B230" i="10"/>
  <c r="B234" i="10"/>
  <c r="L238" i="10"/>
  <c r="B238" i="10" s="1"/>
  <c r="B251" i="10"/>
  <c r="B263" i="10"/>
  <c r="B273" i="10"/>
  <c r="I293" i="10"/>
  <c r="B293" i="10" s="1"/>
  <c r="J276" i="10"/>
  <c r="O293" i="10"/>
  <c r="B343" i="10"/>
  <c r="B268" i="10"/>
  <c r="I268" i="10"/>
  <c r="O268" i="10"/>
  <c r="O290" i="10"/>
  <c r="M276" i="10"/>
  <c r="K296" i="10"/>
  <c r="K275" i="10" s="1"/>
  <c r="F318" i="10"/>
  <c r="J318" i="10"/>
  <c r="O352" i="10"/>
  <c r="E193" i="10"/>
  <c r="B214" i="10"/>
  <c r="B220" i="10"/>
  <c r="B224" i="10"/>
  <c r="B228" i="10"/>
  <c r="B232" i="10"/>
  <c r="B236" i="10"/>
  <c r="L242" i="10"/>
  <c r="B242" i="10" s="1"/>
  <c r="I252" i="10"/>
  <c r="B252" i="10" s="1"/>
  <c r="B255" i="10"/>
  <c r="J259" i="10"/>
  <c r="I265" i="10"/>
  <c r="B265" i="10" s="1"/>
  <c r="B267" i="10"/>
  <c r="I269" i="10"/>
  <c r="B269" i="10" s="1"/>
  <c r="B271" i="10"/>
  <c r="I281" i="10"/>
  <c r="B292" i="10"/>
  <c r="L296" i="10"/>
  <c r="G296" i="10"/>
  <c r="L312" i="10"/>
  <c r="B312" i="10" s="1"/>
  <c r="I315" i="10"/>
  <c r="B315" i="10" s="1"/>
  <c r="J296" i="10"/>
  <c r="I296" i="10" s="1"/>
  <c r="B328" i="10"/>
  <c r="E338" i="10"/>
  <c r="M338" i="10"/>
  <c r="M318" i="10" s="1"/>
  <c r="B341" i="10"/>
  <c r="L346" i="10"/>
  <c r="B346" i="10" s="1"/>
  <c r="O346" i="10"/>
  <c r="B351" i="10"/>
  <c r="H13" i="5"/>
  <c r="G13" i="5"/>
  <c r="F13" i="5"/>
  <c r="E13" i="5"/>
  <c r="K12" i="5"/>
  <c r="J12" i="5"/>
  <c r="I12" i="5"/>
  <c r="D12" i="5"/>
  <c r="C12" i="5"/>
  <c r="K11" i="5"/>
  <c r="J11" i="5"/>
  <c r="I11" i="5" s="1"/>
  <c r="D11" i="5"/>
  <c r="C11" i="5"/>
  <c r="K10" i="5"/>
  <c r="J10" i="5"/>
  <c r="D10" i="5"/>
  <c r="C10" i="5"/>
  <c r="K9" i="5"/>
  <c r="J9" i="5"/>
  <c r="I9" i="5"/>
  <c r="D9" i="5"/>
  <c r="C9" i="5"/>
  <c r="K8" i="5"/>
  <c r="J8" i="5"/>
  <c r="I8" i="5" s="1"/>
  <c r="K7" i="5"/>
  <c r="J7" i="5"/>
  <c r="I7" i="5"/>
  <c r="D7" i="5"/>
  <c r="D13" i="5" s="1"/>
  <c r="C7" i="5"/>
  <c r="C13" i="5" s="1"/>
  <c r="AB393" i="1" l="1"/>
  <c r="AB372" i="1" s="1"/>
  <c r="AB9" i="1" s="1"/>
  <c r="AB391" i="1"/>
  <c r="AB370" i="1" s="1"/>
  <c r="AB6" i="1" s="1"/>
  <c r="F7" i="10"/>
  <c r="F4" i="10" s="1"/>
  <c r="M130" i="10"/>
  <c r="O319" i="10"/>
  <c r="E275" i="10"/>
  <c r="K113" i="10"/>
  <c r="K106" i="10" s="1"/>
  <c r="K7" i="10" s="1"/>
  <c r="H318" i="10"/>
  <c r="N4" i="10"/>
  <c r="O146" i="10"/>
  <c r="I146" i="10"/>
  <c r="B146" i="10" s="1"/>
  <c r="L165" i="10"/>
  <c r="B165" i="10" s="1"/>
  <c r="M156" i="10"/>
  <c r="L156" i="10" s="1"/>
  <c r="H7" i="10"/>
  <c r="H4" i="10" s="1"/>
  <c r="B296" i="10"/>
  <c r="B98" i="10"/>
  <c r="B186" i="10"/>
  <c r="E156" i="10"/>
  <c r="B156" i="10" s="1"/>
  <c r="I157" i="10"/>
  <c r="B157" i="10" s="1"/>
  <c r="J156" i="10"/>
  <c r="I156" i="10" s="1"/>
  <c r="I114" i="10"/>
  <c r="M275" i="10"/>
  <c r="O276" i="10"/>
  <c r="L276" i="10"/>
  <c r="I130" i="10"/>
  <c r="J113" i="10"/>
  <c r="L338" i="10"/>
  <c r="B338" i="10" s="1"/>
  <c r="O338" i="10"/>
  <c r="E192" i="10"/>
  <c r="K318" i="10"/>
  <c r="I318" i="10" s="1"/>
  <c r="I319" i="10"/>
  <c r="B319" i="10" s="1"/>
  <c r="M113" i="10"/>
  <c r="L114" i="10"/>
  <c r="O114" i="10"/>
  <c r="J21" i="10"/>
  <c r="I21" i="10" s="1"/>
  <c r="I26" i="10"/>
  <c r="G275" i="10"/>
  <c r="G4" i="10" s="1"/>
  <c r="L26" i="10"/>
  <c r="O26" i="10"/>
  <c r="M21" i="10"/>
  <c r="O318" i="10"/>
  <c r="L318" i="10"/>
  <c r="J275" i="10"/>
  <c r="I275" i="10" s="1"/>
  <c r="I276" i="10"/>
  <c r="B276" i="10" s="1"/>
  <c r="I193" i="10"/>
  <c r="B193" i="10" s="1"/>
  <c r="K192" i="10"/>
  <c r="I192" i="10" s="1"/>
  <c r="L8" i="10"/>
  <c r="L5" i="10" s="1"/>
  <c r="B5" i="10" s="1"/>
  <c r="I259" i="10"/>
  <c r="B259" i="10" s="1"/>
  <c r="O259" i="10"/>
  <c r="O296" i="10"/>
  <c r="E318" i="10"/>
  <c r="O130" i="10"/>
  <c r="L130" i="10"/>
  <c r="B130" i="10" s="1"/>
  <c r="O10" i="10"/>
  <c r="J9" i="10"/>
  <c r="I10" i="10"/>
  <c r="B10" i="10" s="1"/>
  <c r="E113" i="10"/>
  <c r="B114" i="10"/>
  <c r="J13" i="5"/>
  <c r="K13" i="5"/>
  <c r="I10" i="5"/>
  <c r="I13" i="5" s="1"/>
  <c r="I16" i="5" s="1"/>
  <c r="E106" i="10" l="1"/>
  <c r="O9" i="10"/>
  <c r="J8" i="10"/>
  <c r="I9" i="10"/>
  <c r="B9" i="10" s="1"/>
  <c r="B318" i="10"/>
  <c r="K4" i="10"/>
  <c r="B192" i="10"/>
  <c r="J106" i="10"/>
  <c r="I106" i="10" s="1"/>
  <c r="I113" i="10"/>
  <c r="O275" i="10"/>
  <c r="L275" i="10"/>
  <c r="O21" i="10"/>
  <c r="L21" i="10"/>
  <c r="B21" i="10" s="1"/>
  <c r="B26" i="10"/>
  <c r="M106" i="10"/>
  <c r="L113" i="10"/>
  <c r="O113" i="10"/>
  <c r="B275" i="10"/>
  <c r="F41" i="3"/>
  <c r="G41" i="3" s="1"/>
  <c r="H41" i="3" s="1"/>
  <c r="I41" i="3" s="1"/>
  <c r="J41" i="3" s="1"/>
  <c r="F39" i="3"/>
  <c r="G39" i="3" s="1"/>
  <c r="H39" i="3" s="1"/>
  <c r="G38" i="3"/>
  <c r="H38" i="3" s="1"/>
  <c r="F38" i="3"/>
  <c r="F37" i="3"/>
  <c r="G37" i="3" s="1"/>
  <c r="E36" i="3"/>
  <c r="J25" i="3"/>
  <c r="K25" i="3" s="1"/>
  <c r="H25" i="3"/>
  <c r="G25" i="3"/>
  <c r="F25" i="3"/>
  <c r="L24" i="3"/>
  <c r="H24" i="3"/>
  <c r="H18" i="3" s="1"/>
  <c r="L23" i="3"/>
  <c r="H23" i="3"/>
  <c r="J18" i="3"/>
  <c r="I18" i="3"/>
  <c r="G18" i="3"/>
  <c r="F18" i="3"/>
  <c r="E18" i="3"/>
  <c r="D18" i="3"/>
  <c r="H14" i="3"/>
  <c r="G14" i="3"/>
  <c r="F14" i="3"/>
  <c r="G13" i="3"/>
  <c r="H13" i="3" s="1"/>
  <c r="F13" i="3"/>
  <c r="F11" i="3"/>
  <c r="G10" i="3"/>
  <c r="H10" i="3" s="1"/>
  <c r="F10" i="3"/>
  <c r="F9" i="3"/>
  <c r="G9" i="3" s="1"/>
  <c r="L8" i="3"/>
  <c r="K8" i="3"/>
  <c r="J8" i="3"/>
  <c r="I8" i="3"/>
  <c r="E8" i="3"/>
  <c r="D8" i="3"/>
  <c r="D4" i="3" s="1"/>
  <c r="L5" i="3"/>
  <c r="K5" i="3"/>
  <c r="J5" i="3"/>
  <c r="I5" i="3"/>
  <c r="I4" i="3" s="1"/>
  <c r="H5" i="3"/>
  <c r="G5" i="3"/>
  <c r="F5" i="3"/>
  <c r="E5" i="3"/>
  <c r="E4" i="3" s="1"/>
  <c r="D5" i="3"/>
  <c r="B113" i="10" l="1"/>
  <c r="E7" i="10"/>
  <c r="L106" i="10"/>
  <c r="B106" i="10" s="1"/>
  <c r="O106" i="10"/>
  <c r="M7" i="10"/>
  <c r="J7" i="10"/>
  <c r="I8" i="10"/>
  <c r="B8" i="10" s="1"/>
  <c r="O8" i="10"/>
  <c r="O7" i="10" s="1"/>
  <c r="L25" i="3"/>
  <c r="K18" i="3"/>
  <c r="H9" i="3"/>
  <c r="H8" i="3" s="1"/>
  <c r="H4" i="3" s="1"/>
  <c r="G8" i="3"/>
  <c r="L18" i="3"/>
  <c r="L4" i="3" s="1"/>
  <c r="H37" i="3"/>
  <c r="H36" i="3" s="1"/>
  <c r="G36" i="3"/>
  <c r="K41" i="3"/>
  <c r="L41" i="3" s="1"/>
  <c r="J4" i="3"/>
  <c r="F8" i="3"/>
  <c r="F36" i="3"/>
  <c r="Y189" i="1"/>
  <c r="AA192" i="1"/>
  <c r="L133" i="4"/>
  <c r="K133" i="4"/>
  <c r="J133" i="4"/>
  <c r="I133" i="4"/>
  <c r="H133" i="4"/>
  <c r="G133" i="4"/>
  <c r="F133" i="4"/>
  <c r="E133" i="4"/>
  <c r="C133" i="4"/>
  <c r="L131" i="4"/>
  <c r="K131" i="4"/>
  <c r="J131" i="4"/>
  <c r="I131" i="4"/>
  <c r="H131" i="4"/>
  <c r="G131" i="4"/>
  <c r="F131" i="4"/>
  <c r="E131" i="4"/>
  <c r="L128" i="4"/>
  <c r="K128" i="4"/>
  <c r="J128" i="4"/>
  <c r="I128" i="4"/>
  <c r="H128" i="4"/>
  <c r="G128" i="4"/>
  <c r="F128" i="4"/>
  <c r="E128" i="4"/>
  <c r="L124" i="4"/>
  <c r="K124" i="4"/>
  <c r="J124" i="4"/>
  <c r="I124" i="4"/>
  <c r="H124" i="4"/>
  <c r="G124" i="4"/>
  <c r="F124" i="4"/>
  <c r="E124" i="4"/>
  <c r="L121" i="4"/>
  <c r="K121" i="4"/>
  <c r="J121" i="4"/>
  <c r="I121" i="4"/>
  <c r="H121" i="4"/>
  <c r="G121" i="4"/>
  <c r="F121" i="4"/>
  <c r="E121" i="4"/>
  <c r="L116" i="4"/>
  <c r="K116" i="4"/>
  <c r="J116" i="4"/>
  <c r="I116" i="4"/>
  <c r="H116" i="4"/>
  <c r="G116" i="4"/>
  <c r="F116" i="4"/>
  <c r="E116" i="4"/>
  <c r="L112" i="4"/>
  <c r="K112" i="4"/>
  <c r="J112" i="4"/>
  <c r="I112" i="4"/>
  <c r="H112" i="4"/>
  <c r="G112" i="4"/>
  <c r="F112" i="4"/>
  <c r="E112" i="4"/>
  <c r="L105" i="4"/>
  <c r="K105" i="4"/>
  <c r="J105" i="4"/>
  <c r="I105" i="4"/>
  <c r="H105" i="4"/>
  <c r="G105" i="4"/>
  <c r="F105" i="4"/>
  <c r="E105" i="4"/>
  <c r="L103" i="4"/>
  <c r="K103" i="4"/>
  <c r="J103" i="4"/>
  <c r="I103" i="4"/>
  <c r="H103" i="4"/>
  <c r="G103" i="4"/>
  <c r="F103" i="4"/>
  <c r="E103" i="4"/>
  <c r="L96" i="4"/>
  <c r="L86" i="4" s="1"/>
  <c r="K96" i="4"/>
  <c r="K86" i="4" s="1"/>
  <c r="J96" i="4"/>
  <c r="I96" i="4"/>
  <c r="H96" i="4"/>
  <c r="H86" i="4" s="1"/>
  <c r="G96" i="4"/>
  <c r="G86" i="4" s="1"/>
  <c r="F96" i="4"/>
  <c r="E96" i="4"/>
  <c r="I92" i="4"/>
  <c r="E92" i="4"/>
  <c r="L87" i="4"/>
  <c r="K87" i="4"/>
  <c r="J87" i="4"/>
  <c r="I87" i="4"/>
  <c r="H87" i="4"/>
  <c r="G87" i="4"/>
  <c r="F87" i="4"/>
  <c r="E87" i="4"/>
  <c r="J86" i="4"/>
  <c r="I86" i="4"/>
  <c r="F86" i="4"/>
  <c r="E86" i="4"/>
  <c r="K83" i="4"/>
  <c r="J83" i="4"/>
  <c r="G83" i="4"/>
  <c r="G81" i="4" s="1"/>
  <c r="F83" i="4"/>
  <c r="L81" i="4"/>
  <c r="K81" i="4"/>
  <c r="J81" i="4"/>
  <c r="I81" i="4"/>
  <c r="H81" i="4"/>
  <c r="F81" i="4"/>
  <c r="E81" i="4"/>
  <c r="L71" i="4"/>
  <c r="K71" i="4"/>
  <c r="J71" i="4"/>
  <c r="I71" i="4"/>
  <c r="H71" i="4"/>
  <c r="G71" i="4"/>
  <c r="F71" i="4"/>
  <c r="E71" i="4"/>
  <c r="L63" i="4"/>
  <c r="K63" i="4"/>
  <c r="J63" i="4"/>
  <c r="I63" i="4"/>
  <c r="H63" i="4"/>
  <c r="G63" i="4"/>
  <c r="F63" i="4"/>
  <c r="E63" i="4"/>
  <c r="L56" i="4"/>
  <c r="K56" i="4"/>
  <c r="J56" i="4"/>
  <c r="I56" i="4"/>
  <c r="H56" i="4"/>
  <c r="G56" i="4"/>
  <c r="F56" i="4"/>
  <c r="E56" i="4"/>
  <c r="I52" i="4"/>
  <c r="E52" i="4"/>
  <c r="L50" i="4"/>
  <c r="K50" i="4"/>
  <c r="J50" i="4"/>
  <c r="I50" i="4"/>
  <c r="H50" i="4"/>
  <c r="G50" i="4"/>
  <c r="F50" i="4"/>
  <c r="E50" i="4"/>
  <c r="I48" i="4"/>
  <c r="J48" i="4" s="1"/>
  <c r="E48" i="4"/>
  <c r="F48" i="4" s="1"/>
  <c r="I42" i="4"/>
  <c r="E42" i="4"/>
  <c r="L39" i="4"/>
  <c r="K39" i="4"/>
  <c r="J39" i="4"/>
  <c r="I39" i="4"/>
  <c r="H39" i="4"/>
  <c r="G39" i="4"/>
  <c r="F39" i="4"/>
  <c r="E39" i="4"/>
  <c r="L34" i="4"/>
  <c r="K34" i="4"/>
  <c r="J34" i="4"/>
  <c r="I34" i="4"/>
  <c r="H34" i="4"/>
  <c r="G34" i="4"/>
  <c r="F34" i="4"/>
  <c r="E34" i="4"/>
  <c r="L27" i="4"/>
  <c r="K27" i="4"/>
  <c r="J27" i="4"/>
  <c r="I27" i="4"/>
  <c r="H27" i="4"/>
  <c r="G27" i="4"/>
  <c r="F27" i="4"/>
  <c r="E27" i="4"/>
  <c r="L18" i="4"/>
  <c r="K18" i="4"/>
  <c r="J18" i="4"/>
  <c r="I18" i="4"/>
  <c r="H18" i="4"/>
  <c r="G18" i="4"/>
  <c r="F18" i="4"/>
  <c r="E18" i="4"/>
  <c r="L10" i="4"/>
  <c r="K10" i="4"/>
  <c r="J10" i="4"/>
  <c r="I10" i="4"/>
  <c r="H10" i="4"/>
  <c r="G10" i="4"/>
  <c r="F10" i="4"/>
  <c r="E10" i="4"/>
  <c r="I9" i="4"/>
  <c r="E9" i="4"/>
  <c r="I7" i="4"/>
  <c r="E7" i="4"/>
  <c r="J4" i="10" l="1"/>
  <c r="I7" i="10"/>
  <c r="E4" i="10"/>
  <c r="L7" i="10"/>
  <c r="L4" i="10" s="1"/>
  <c r="M4" i="10"/>
  <c r="O4" i="10" s="1"/>
  <c r="F4" i="3"/>
  <c r="K4" i="3"/>
  <c r="G4" i="3"/>
  <c r="G48" i="4"/>
  <c r="F42" i="4"/>
  <c r="F9" i="4" s="1"/>
  <c r="F7" i="4" s="1"/>
  <c r="K48" i="4"/>
  <c r="J42" i="4"/>
  <c r="J9" i="4" s="1"/>
  <c r="J7" i="4" s="1"/>
  <c r="AA26" i="1"/>
  <c r="AA32" i="1"/>
  <c r="AA35" i="1"/>
  <c r="AA36" i="1"/>
  <c r="AA38" i="1"/>
  <c r="AA39" i="1"/>
  <c r="AA40" i="1"/>
  <c r="AA41" i="1"/>
  <c r="AA42" i="1"/>
  <c r="AA45" i="1"/>
  <c r="AA46" i="1"/>
  <c r="AA51" i="1"/>
  <c r="AA52" i="1"/>
  <c r="AA53" i="1"/>
  <c r="AA57" i="1"/>
  <c r="AA59" i="1"/>
  <c r="AA60" i="1"/>
  <c r="AA62" i="1"/>
  <c r="AA63" i="1"/>
  <c r="AA64" i="1"/>
  <c r="AA67" i="1"/>
  <c r="AA68" i="1"/>
  <c r="AA71" i="1"/>
  <c r="AA74" i="1"/>
  <c r="AA77" i="1"/>
  <c r="AA79" i="1"/>
  <c r="AA80" i="1"/>
  <c r="AA82" i="1"/>
  <c r="AA83" i="1"/>
  <c r="AA84" i="1"/>
  <c r="AA85" i="1"/>
  <c r="AA88" i="1"/>
  <c r="AA89" i="1"/>
  <c r="AA103" i="1"/>
  <c r="AA104" i="1"/>
  <c r="AA106" i="1"/>
  <c r="AA107" i="1"/>
  <c r="AA108" i="1"/>
  <c r="AA109" i="1"/>
  <c r="AA112" i="1"/>
  <c r="AA113" i="1"/>
  <c r="AA116" i="1"/>
  <c r="AA119" i="1"/>
  <c r="AA122" i="1"/>
  <c r="AA125" i="1"/>
  <c r="AA128" i="1"/>
  <c r="AA131" i="1"/>
  <c r="AA134" i="1"/>
  <c r="AA137" i="1"/>
  <c r="AA140" i="1"/>
  <c r="AA143" i="1"/>
  <c r="AA146" i="1"/>
  <c r="AA149" i="1"/>
  <c r="AA152" i="1"/>
  <c r="AA155" i="1"/>
  <c r="AA158" i="1"/>
  <c r="AA161" i="1"/>
  <c r="AA164" i="1"/>
  <c r="AA167" i="1"/>
  <c r="AA170" i="1"/>
  <c r="AA172" i="1"/>
  <c r="AA173" i="1"/>
  <c r="AA175" i="1"/>
  <c r="AA176" i="1"/>
  <c r="AA177" i="1"/>
  <c r="AA180" i="1"/>
  <c r="AA181" i="1"/>
  <c r="AA183" i="1"/>
  <c r="AA184" i="1"/>
  <c r="AA186" i="1"/>
  <c r="AA187" i="1"/>
  <c r="AA188" i="1"/>
  <c r="AA191" i="1"/>
  <c r="AA193" i="1"/>
  <c r="AA194" i="1"/>
  <c r="AA195" i="1"/>
  <c r="AA196" i="1"/>
  <c r="AA197" i="1"/>
  <c r="AA198" i="1"/>
  <c r="AA199" i="1"/>
  <c r="AA200" i="1"/>
  <c r="AA201" i="1"/>
  <c r="AA202" i="1"/>
  <c r="AA203" i="1"/>
  <c r="AA204" i="1"/>
  <c r="AA205" i="1"/>
  <c r="AA206" i="1"/>
  <c r="AA207" i="1"/>
  <c r="AA208" i="1"/>
  <c r="AA209" i="1"/>
  <c r="AA210" i="1"/>
  <c r="AA211" i="1"/>
  <c r="AA212" i="1"/>
  <c r="AA213" i="1"/>
  <c r="AA214" i="1"/>
  <c r="AA215" i="1"/>
  <c r="AA216" i="1"/>
  <c r="AA217" i="1"/>
  <c r="AA234" i="1"/>
  <c r="AA239" i="1"/>
  <c r="AA240" i="1"/>
  <c r="AA241" i="1"/>
  <c r="AA242" i="1"/>
  <c r="AA243" i="1"/>
  <c r="AA244" i="1"/>
  <c r="AA245" i="1"/>
  <c r="AA246" i="1"/>
  <c r="AA247" i="1"/>
  <c r="AA248" i="1"/>
  <c r="AA249" i="1"/>
  <c r="AA250" i="1"/>
  <c r="AA251" i="1"/>
  <c r="AA252" i="1"/>
  <c r="AA253" i="1"/>
  <c r="AA254" i="1"/>
  <c r="AA265" i="1"/>
  <c r="AA266" i="1"/>
  <c r="AA269" i="1"/>
  <c r="AA272" i="1"/>
  <c r="AA275" i="1"/>
  <c r="AA278" i="1"/>
  <c r="AA281" i="1"/>
  <c r="AA286" i="1"/>
  <c r="AA289" i="1"/>
  <c r="AA292" i="1"/>
  <c r="AA294" i="1"/>
  <c r="AA296" i="1"/>
  <c r="AA297" i="1"/>
  <c r="AA300" i="1"/>
  <c r="AA303" i="1"/>
  <c r="AA306" i="1"/>
  <c r="AA309" i="1"/>
  <c r="AA312" i="1"/>
  <c r="AA315" i="1"/>
  <c r="AA318" i="1"/>
  <c r="AA321" i="1"/>
  <c r="AA327" i="1"/>
  <c r="AA330" i="1"/>
  <c r="AA333" i="1"/>
  <c r="AA336" i="1"/>
  <c r="AA337" i="1"/>
  <c r="AA338" i="1"/>
  <c r="AA339" i="1"/>
  <c r="AA340" i="1"/>
  <c r="AA341" i="1"/>
  <c r="AA342" i="1"/>
  <c r="AA343" i="1"/>
  <c r="AA344" i="1"/>
  <c r="AA345" i="1"/>
  <c r="AA351" i="1"/>
  <c r="AA357" i="1"/>
  <c r="AA360" i="1"/>
  <c r="AA366" i="1"/>
  <c r="AA369" i="1"/>
  <c r="AA383" i="1"/>
  <c r="AA384" i="1"/>
  <c r="AA385" i="1"/>
  <c r="AA386" i="1"/>
  <c r="AA387" i="1"/>
  <c r="AA388" i="1"/>
  <c r="AA389" i="1"/>
  <c r="AA390" i="1"/>
  <c r="AA403" i="1"/>
  <c r="AA404" i="1"/>
  <c r="AA405" i="1"/>
  <c r="AA406" i="1"/>
  <c r="AA407" i="1"/>
  <c r="AA408" i="1"/>
  <c r="AA409" i="1"/>
  <c r="AA410" i="1"/>
  <c r="AA411" i="1"/>
  <c r="AA412" i="1"/>
  <c r="AA413" i="1"/>
  <c r="AA414" i="1"/>
  <c r="AA415" i="1"/>
  <c r="AA416" i="1"/>
  <c r="AA417" i="1"/>
  <c r="AA418" i="1"/>
  <c r="AA419" i="1"/>
  <c r="AA420" i="1"/>
  <c r="AA421" i="1"/>
  <c r="AA422" i="1"/>
  <c r="AA423" i="1"/>
  <c r="AA424" i="1"/>
  <c r="AA425" i="1"/>
  <c r="AA426" i="1"/>
  <c r="AA427" i="1"/>
  <c r="AA428" i="1"/>
  <c r="AA429" i="1"/>
  <c r="AA430" i="1"/>
  <c r="AA431" i="1"/>
  <c r="AA432" i="1"/>
  <c r="AA433" i="1"/>
  <c r="AA434" i="1"/>
  <c r="AA435" i="1"/>
  <c r="AA450" i="1"/>
  <c r="AA452" i="1"/>
  <c r="AA454" i="1"/>
  <c r="AA457" i="1"/>
  <c r="AA460" i="1"/>
  <c r="AA461" i="1"/>
  <c r="AA462" i="1"/>
  <c r="AA463" i="1"/>
  <c r="AA466" i="1"/>
  <c r="AA467" i="1"/>
  <c r="AA468" i="1"/>
  <c r="AA482" i="1"/>
  <c r="AA485" i="1"/>
  <c r="AA488" i="1"/>
  <c r="AA491" i="1"/>
  <c r="AA492" i="1"/>
  <c r="AA493" i="1"/>
  <c r="AA494" i="1"/>
  <c r="AA497" i="1"/>
  <c r="AA498" i="1"/>
  <c r="AA499" i="1"/>
  <c r="AA509" i="1"/>
  <c r="AA510" i="1"/>
  <c r="AA513" i="1"/>
  <c r="AA514" i="1"/>
  <c r="AA517" i="1"/>
  <c r="AA518" i="1"/>
  <c r="AA519" i="1"/>
  <c r="AA520" i="1"/>
  <c r="AA521" i="1"/>
  <c r="AA522" i="1"/>
  <c r="AA523" i="1"/>
  <c r="AA524" i="1"/>
  <c r="AA525" i="1"/>
  <c r="AA526" i="1"/>
  <c r="AA527" i="1"/>
  <c r="AA528" i="1"/>
  <c r="AA538" i="1"/>
  <c r="AA540" i="1"/>
  <c r="AA541" i="1"/>
  <c r="AA543" i="1"/>
  <c r="AA545" i="1"/>
  <c r="AA548" i="1"/>
  <c r="AA560" i="1"/>
  <c r="AA561" i="1"/>
  <c r="AA562" i="1"/>
  <c r="AA563" i="1"/>
  <c r="AA564" i="1"/>
  <c r="AA565" i="1"/>
  <c r="AA566" i="1"/>
  <c r="AA567" i="1"/>
  <c r="AA568" i="1"/>
  <c r="AA569" i="1"/>
  <c r="AA570" i="1"/>
  <c r="AA571" i="1"/>
  <c r="AA572" i="1"/>
  <c r="AA573" i="1"/>
  <c r="AA574" i="1"/>
  <c r="AA575" i="1"/>
  <c r="AA576" i="1"/>
  <c r="AA577" i="1"/>
  <c r="AA578" i="1"/>
  <c r="AA579" i="1"/>
  <c r="AA580" i="1"/>
  <c r="AA581" i="1"/>
  <c r="AA593" i="1"/>
  <c r="AA595" i="1"/>
  <c r="AA596" i="1"/>
  <c r="AA597" i="1"/>
  <c r="AA600" i="1"/>
  <c r="AA601" i="1"/>
  <c r="AA602" i="1"/>
  <c r="AA605" i="1"/>
  <c r="AA606" i="1"/>
  <c r="AA609" i="1"/>
  <c r="AA610" i="1"/>
  <c r="AA611" i="1"/>
  <c r="AA612" i="1"/>
  <c r="AA613" i="1"/>
  <c r="AA614" i="1"/>
  <c r="AA615" i="1"/>
  <c r="AA617" i="1"/>
  <c r="AA619" i="1"/>
  <c r="AA620" i="1"/>
  <c r="AA621" i="1"/>
  <c r="AA630" i="1"/>
  <c r="AA631" i="1"/>
  <c r="AA632" i="1"/>
  <c r="AA635" i="1"/>
  <c r="AA636" i="1"/>
  <c r="AA639" i="1"/>
  <c r="AA640" i="1"/>
  <c r="AA643" i="1"/>
  <c r="AA644" i="1"/>
  <c r="AA645" i="1"/>
  <c r="AA646" i="1"/>
  <c r="AA647" i="1"/>
  <c r="AA648" i="1"/>
  <c r="AA649" i="1"/>
  <c r="AA658" i="1"/>
  <c r="AA661" i="1"/>
  <c r="AA662" i="1"/>
  <c r="AA663" i="1"/>
  <c r="AA674" i="1"/>
  <c r="AA676" i="1"/>
  <c r="AA679" i="1"/>
  <c r="AA680" i="1"/>
  <c r="AA681" i="1"/>
  <c r="AA683" i="1"/>
  <c r="AA685" i="1"/>
  <c r="AA696" i="1"/>
  <c r="AA698" i="1"/>
  <c r="AA699" i="1"/>
  <c r="AA702" i="1"/>
  <c r="AA704" i="1"/>
  <c r="AA706" i="1"/>
  <c r="AA707" i="1"/>
  <c r="AA710" i="1"/>
  <c r="AA711" i="1"/>
  <c r="AA716" i="1"/>
  <c r="AA717" i="1"/>
  <c r="AA718" i="1"/>
  <c r="AA719" i="1"/>
  <c r="AA720" i="1"/>
  <c r="AA721" i="1"/>
  <c r="AA722" i="1"/>
  <c r="AA723" i="1"/>
  <c r="AA724" i="1"/>
  <c r="AA725" i="1"/>
  <c r="AA726" i="1"/>
  <c r="AA727" i="1"/>
  <c r="AA728" i="1"/>
  <c r="AA729" i="1"/>
  <c r="AA730" i="1"/>
  <c r="AA731" i="1"/>
  <c r="AA732" i="1"/>
  <c r="AA733" i="1"/>
  <c r="AA734" i="1"/>
  <c r="AA735" i="1"/>
  <c r="AA736" i="1"/>
  <c r="AA737" i="1"/>
  <c r="AA738" i="1"/>
  <c r="AA739" i="1"/>
  <c r="AA740" i="1"/>
  <c r="AA741" i="1"/>
  <c r="AA742" i="1"/>
  <c r="AA743" i="1"/>
  <c r="AA744" i="1"/>
  <c r="AA745" i="1"/>
  <c r="AA746" i="1"/>
  <c r="AA747" i="1"/>
  <c r="AA748" i="1"/>
  <c r="AA749" i="1"/>
  <c r="AA750" i="1"/>
  <c r="AA751" i="1"/>
  <c r="AA752" i="1"/>
  <c r="AA753" i="1"/>
  <c r="AA754" i="1"/>
  <c r="AA755" i="1"/>
  <c r="AA756" i="1"/>
  <c r="AA757" i="1"/>
  <c r="AA758" i="1"/>
  <c r="AA759" i="1"/>
  <c r="AA760" i="1"/>
  <c r="AA761" i="1"/>
  <c r="AA762" i="1"/>
  <c r="AA763" i="1"/>
  <c r="AA764" i="1"/>
  <c r="AA765" i="1"/>
  <c r="AA766" i="1"/>
  <c r="AA767" i="1"/>
  <c r="AA768" i="1"/>
  <c r="AA769" i="1"/>
  <c r="AA770" i="1"/>
  <c r="AA771" i="1"/>
  <c r="AA772" i="1"/>
  <c r="AA773" i="1"/>
  <c r="AA774" i="1"/>
  <c r="AA775" i="1"/>
  <c r="AA776" i="1"/>
  <c r="AA777" i="1"/>
  <c r="AA778" i="1"/>
  <c r="AA779" i="1"/>
  <c r="AA780" i="1"/>
  <c r="O357" i="2"/>
  <c r="L357" i="2"/>
  <c r="L354" i="2" s="1"/>
  <c r="I357" i="2"/>
  <c r="I354" i="2" s="1"/>
  <c r="I351" i="2" s="1"/>
  <c r="B357" i="2"/>
  <c r="O356" i="2"/>
  <c r="L356" i="2"/>
  <c r="I356" i="2"/>
  <c r="I353" i="2" s="1"/>
  <c r="I350" i="2" s="1"/>
  <c r="B356" i="2"/>
  <c r="N355" i="2"/>
  <c r="M355" i="2"/>
  <c r="O355" i="2" s="1"/>
  <c r="L355" i="2"/>
  <c r="L352" i="2" s="1"/>
  <c r="L349" i="2" s="1"/>
  <c r="K355" i="2"/>
  <c r="J355" i="2"/>
  <c r="I355" i="2"/>
  <c r="I352" i="2" s="1"/>
  <c r="H355" i="2"/>
  <c r="G355" i="2"/>
  <c r="B355" i="2" s="1"/>
  <c r="F355" i="2"/>
  <c r="E355" i="2"/>
  <c r="O354" i="2"/>
  <c r="B354" i="2"/>
  <c r="O353" i="2"/>
  <c r="L353" i="2"/>
  <c r="B353" i="2"/>
  <c r="N352" i="2"/>
  <c r="N338" i="2" s="1"/>
  <c r="M352" i="2"/>
  <c r="K352" i="2"/>
  <c r="J352" i="2"/>
  <c r="H352" i="2"/>
  <c r="G352" i="2"/>
  <c r="F352" i="2"/>
  <c r="E352" i="2"/>
  <c r="O351" i="2"/>
  <c r="L351" i="2"/>
  <c r="B351" i="2"/>
  <c r="O350" i="2"/>
  <c r="L350" i="2"/>
  <c r="B350" i="2"/>
  <c r="O349" i="2"/>
  <c r="I349" i="2"/>
  <c r="I346" i="2" s="1"/>
  <c r="I343" i="2" s="1"/>
  <c r="I340" i="2" s="1"/>
  <c r="I337" i="2" s="1"/>
  <c r="I334" i="2" s="1"/>
  <c r="I331" i="2" s="1"/>
  <c r="I328" i="2" s="1"/>
  <c r="I325" i="2" s="1"/>
  <c r="I322" i="2" s="1"/>
  <c r="I319" i="2" s="1"/>
  <c r="I316" i="2" s="1"/>
  <c r="I313" i="2" s="1"/>
  <c r="I310" i="2" s="1"/>
  <c r="I307" i="2" s="1"/>
  <c r="I304" i="2" s="1"/>
  <c r="I301" i="2" s="1"/>
  <c r="I298" i="2" s="1"/>
  <c r="I295" i="2" s="1"/>
  <c r="I292" i="2" s="1"/>
  <c r="I289" i="2" s="1"/>
  <c r="I286" i="2" s="1"/>
  <c r="I283" i="2" s="1"/>
  <c r="I280" i="2" s="1"/>
  <c r="I277" i="2" s="1"/>
  <c r="I274" i="2" s="1"/>
  <c r="I271" i="2" s="1"/>
  <c r="I268" i="2" s="1"/>
  <c r="I265" i="2" s="1"/>
  <c r="I262" i="2" s="1"/>
  <c r="I259" i="2" s="1"/>
  <c r="I256" i="2" s="1"/>
  <c r="I253" i="2" s="1"/>
  <c r="I250" i="2" s="1"/>
  <c r="I247" i="2" s="1"/>
  <c r="I244" i="2" s="1"/>
  <c r="I241" i="2" s="1"/>
  <c r="I238" i="2" s="1"/>
  <c r="I235" i="2" s="1"/>
  <c r="I232" i="2" s="1"/>
  <c r="I229" i="2" s="1"/>
  <c r="I226" i="2" s="1"/>
  <c r="I223" i="2" s="1"/>
  <c r="I220" i="2" s="1"/>
  <c r="I217" i="2" s="1"/>
  <c r="I214" i="2" s="1"/>
  <c r="I211" i="2" s="1"/>
  <c r="I208" i="2" s="1"/>
  <c r="I205" i="2" s="1"/>
  <c r="I202" i="2" s="1"/>
  <c r="I199" i="2" s="1"/>
  <c r="I196" i="2" s="1"/>
  <c r="I193" i="2" s="1"/>
  <c r="I190" i="2" s="1"/>
  <c r="I187" i="2" s="1"/>
  <c r="I184" i="2" s="1"/>
  <c r="I181" i="2" s="1"/>
  <c r="I178" i="2" s="1"/>
  <c r="I175" i="2" s="1"/>
  <c r="I172" i="2" s="1"/>
  <c r="I169" i="2" s="1"/>
  <c r="I166" i="2" s="1"/>
  <c r="I163" i="2" s="1"/>
  <c r="I160" i="2" s="1"/>
  <c r="I157" i="2" s="1"/>
  <c r="I154" i="2" s="1"/>
  <c r="I151" i="2" s="1"/>
  <c r="I148" i="2" s="1"/>
  <c r="I145" i="2" s="1"/>
  <c r="I142" i="2" s="1"/>
  <c r="I139" i="2" s="1"/>
  <c r="I136" i="2" s="1"/>
  <c r="I133" i="2" s="1"/>
  <c r="I130" i="2" s="1"/>
  <c r="I127" i="2" s="1"/>
  <c r="I124" i="2" s="1"/>
  <c r="I121" i="2" s="1"/>
  <c r="I118" i="2" s="1"/>
  <c r="I115" i="2" s="1"/>
  <c r="I112" i="2" s="1"/>
  <c r="I109" i="2" s="1"/>
  <c r="I106" i="2" s="1"/>
  <c r="I103" i="2" s="1"/>
  <c r="I100" i="2" s="1"/>
  <c r="I97" i="2" s="1"/>
  <c r="I94" i="2" s="1"/>
  <c r="I91" i="2" s="1"/>
  <c r="I88" i="2" s="1"/>
  <c r="I85" i="2" s="1"/>
  <c r="I82" i="2" s="1"/>
  <c r="I79" i="2" s="1"/>
  <c r="I76" i="2" s="1"/>
  <c r="I73" i="2" s="1"/>
  <c r="I70" i="2" s="1"/>
  <c r="I67" i="2" s="1"/>
  <c r="I64" i="2" s="1"/>
  <c r="I61" i="2" s="1"/>
  <c r="I58" i="2" s="1"/>
  <c r="I55" i="2" s="1"/>
  <c r="I52" i="2" s="1"/>
  <c r="I49" i="2" s="1"/>
  <c r="I46" i="2" s="1"/>
  <c r="I43" i="2" s="1"/>
  <c r="I40" i="2" s="1"/>
  <c r="I37" i="2" s="1"/>
  <c r="I34" i="2" s="1"/>
  <c r="I31" i="2" s="1"/>
  <c r="I28" i="2" s="1"/>
  <c r="I25" i="2" s="1"/>
  <c r="I22" i="2" s="1"/>
  <c r="I19" i="2" s="1"/>
  <c r="I16" i="2" s="1"/>
  <c r="I13" i="2" s="1"/>
  <c r="I10" i="2" s="1"/>
  <c r="I7" i="2" s="1"/>
  <c r="I4" i="2" s="1"/>
  <c r="B349" i="2"/>
  <c r="O348" i="2"/>
  <c r="L348" i="2"/>
  <c r="L345" i="2" s="1"/>
  <c r="I348" i="2"/>
  <c r="I345" i="2" s="1"/>
  <c r="I342" i="2" s="1"/>
  <c r="I339" i="2" s="1"/>
  <c r="I336" i="2" s="1"/>
  <c r="I333" i="2" s="1"/>
  <c r="I330" i="2" s="1"/>
  <c r="I327" i="2" s="1"/>
  <c r="I324" i="2" s="1"/>
  <c r="I321" i="2" s="1"/>
  <c r="I318" i="2" s="1"/>
  <c r="I315" i="2" s="1"/>
  <c r="I312" i="2" s="1"/>
  <c r="I309" i="2" s="1"/>
  <c r="I306" i="2" s="1"/>
  <c r="I303" i="2" s="1"/>
  <c r="I300" i="2" s="1"/>
  <c r="I297" i="2" s="1"/>
  <c r="I294" i="2" s="1"/>
  <c r="I291" i="2" s="1"/>
  <c r="I288" i="2" s="1"/>
  <c r="I285" i="2" s="1"/>
  <c r="I282" i="2" s="1"/>
  <c r="I279" i="2" s="1"/>
  <c r="I276" i="2" s="1"/>
  <c r="I273" i="2" s="1"/>
  <c r="I270" i="2" s="1"/>
  <c r="I267" i="2" s="1"/>
  <c r="I264" i="2" s="1"/>
  <c r="I261" i="2" s="1"/>
  <c r="I258" i="2" s="1"/>
  <c r="I255" i="2" s="1"/>
  <c r="I252" i="2" s="1"/>
  <c r="I249" i="2" s="1"/>
  <c r="I246" i="2" s="1"/>
  <c r="I243" i="2" s="1"/>
  <c r="I240" i="2" s="1"/>
  <c r="I237" i="2" s="1"/>
  <c r="I234" i="2" s="1"/>
  <c r="I231" i="2" s="1"/>
  <c r="I228" i="2" s="1"/>
  <c r="I225" i="2" s="1"/>
  <c r="I222" i="2" s="1"/>
  <c r="I219" i="2" s="1"/>
  <c r="I216" i="2" s="1"/>
  <c r="I213" i="2" s="1"/>
  <c r="I210" i="2" s="1"/>
  <c r="I207" i="2" s="1"/>
  <c r="I204" i="2" s="1"/>
  <c r="I201" i="2" s="1"/>
  <c r="I198" i="2" s="1"/>
  <c r="I195" i="2" s="1"/>
  <c r="I192" i="2" s="1"/>
  <c r="I189" i="2" s="1"/>
  <c r="I186" i="2" s="1"/>
  <c r="I183" i="2" s="1"/>
  <c r="I180" i="2" s="1"/>
  <c r="I177" i="2" s="1"/>
  <c r="I174" i="2" s="1"/>
  <c r="I171" i="2" s="1"/>
  <c r="I168" i="2" s="1"/>
  <c r="I165" i="2" s="1"/>
  <c r="I162" i="2" s="1"/>
  <c r="I159" i="2" s="1"/>
  <c r="B348" i="2"/>
  <c r="O347" i="2"/>
  <c r="L347" i="2"/>
  <c r="L344" i="2" s="1"/>
  <c r="I347" i="2"/>
  <c r="I344" i="2" s="1"/>
  <c r="I341" i="2" s="1"/>
  <c r="I338" i="2" s="1"/>
  <c r="I335" i="2" s="1"/>
  <c r="I332" i="2" s="1"/>
  <c r="I329" i="2" s="1"/>
  <c r="I326" i="2" s="1"/>
  <c r="I323" i="2" s="1"/>
  <c r="I320" i="2" s="1"/>
  <c r="I317" i="2" s="1"/>
  <c r="I314" i="2" s="1"/>
  <c r="I311" i="2" s="1"/>
  <c r="I308" i="2" s="1"/>
  <c r="I305" i="2" s="1"/>
  <c r="I302" i="2" s="1"/>
  <c r="I299" i="2" s="1"/>
  <c r="I296" i="2" s="1"/>
  <c r="I293" i="2" s="1"/>
  <c r="I290" i="2" s="1"/>
  <c r="I287" i="2" s="1"/>
  <c r="I284" i="2" s="1"/>
  <c r="I281" i="2" s="1"/>
  <c r="I278" i="2" s="1"/>
  <c r="I275" i="2" s="1"/>
  <c r="I272" i="2" s="1"/>
  <c r="I269" i="2" s="1"/>
  <c r="I266" i="2" s="1"/>
  <c r="I263" i="2" s="1"/>
  <c r="I260" i="2" s="1"/>
  <c r="I257" i="2" s="1"/>
  <c r="I254" i="2" s="1"/>
  <c r="I251" i="2" s="1"/>
  <c r="I248" i="2" s="1"/>
  <c r="I245" i="2" s="1"/>
  <c r="I242" i="2" s="1"/>
  <c r="I239" i="2" s="1"/>
  <c r="I236" i="2" s="1"/>
  <c r="I233" i="2" s="1"/>
  <c r="I230" i="2" s="1"/>
  <c r="I227" i="2" s="1"/>
  <c r="I224" i="2" s="1"/>
  <c r="I221" i="2" s="1"/>
  <c r="I218" i="2" s="1"/>
  <c r="I215" i="2" s="1"/>
  <c r="I212" i="2" s="1"/>
  <c r="I209" i="2" s="1"/>
  <c r="I206" i="2" s="1"/>
  <c r="I203" i="2" s="1"/>
  <c r="I200" i="2" s="1"/>
  <c r="I197" i="2" s="1"/>
  <c r="I194" i="2" s="1"/>
  <c r="I191" i="2" s="1"/>
  <c r="I188" i="2" s="1"/>
  <c r="I185" i="2" s="1"/>
  <c r="I182" i="2" s="1"/>
  <c r="I179" i="2" s="1"/>
  <c r="I176" i="2" s="1"/>
  <c r="I173" i="2" s="1"/>
  <c r="I170" i="2" s="1"/>
  <c r="I167" i="2" s="1"/>
  <c r="I164" i="2" s="1"/>
  <c r="I161" i="2" s="1"/>
  <c r="I158" i="2" s="1"/>
  <c r="I155" i="2" s="1"/>
  <c r="I152" i="2" s="1"/>
  <c r="I149" i="2" s="1"/>
  <c r="I146" i="2" s="1"/>
  <c r="I143" i="2" s="1"/>
  <c r="I140" i="2" s="1"/>
  <c r="I137" i="2" s="1"/>
  <c r="I134" i="2" s="1"/>
  <c r="I131" i="2" s="1"/>
  <c r="I128" i="2" s="1"/>
  <c r="I125" i="2" s="1"/>
  <c r="I122" i="2" s="1"/>
  <c r="I119" i="2" s="1"/>
  <c r="I116" i="2" s="1"/>
  <c r="I113" i="2" s="1"/>
  <c r="I110" i="2" s="1"/>
  <c r="I107" i="2" s="1"/>
  <c r="I104" i="2" s="1"/>
  <c r="I101" i="2" s="1"/>
  <c r="I98" i="2" s="1"/>
  <c r="I95" i="2" s="1"/>
  <c r="I92" i="2" s="1"/>
  <c r="I89" i="2" s="1"/>
  <c r="I86" i="2" s="1"/>
  <c r="I83" i="2" s="1"/>
  <c r="I80" i="2" s="1"/>
  <c r="I77" i="2" s="1"/>
  <c r="I74" i="2" s="1"/>
  <c r="I71" i="2" s="1"/>
  <c r="I68" i="2" s="1"/>
  <c r="I65" i="2" s="1"/>
  <c r="I62" i="2" s="1"/>
  <c r="I59" i="2" s="1"/>
  <c r="I56" i="2" s="1"/>
  <c r="I53" i="2" s="1"/>
  <c r="I50" i="2" s="1"/>
  <c r="I47" i="2" s="1"/>
  <c r="I44" i="2" s="1"/>
  <c r="I41" i="2" s="1"/>
  <c r="I38" i="2" s="1"/>
  <c r="I35" i="2" s="1"/>
  <c r="I32" i="2" s="1"/>
  <c r="I29" i="2" s="1"/>
  <c r="I26" i="2" s="1"/>
  <c r="I23" i="2" s="1"/>
  <c r="I20" i="2" s="1"/>
  <c r="I17" i="2" s="1"/>
  <c r="I14" i="2" s="1"/>
  <c r="I11" i="2" s="1"/>
  <c r="I8" i="2" s="1"/>
  <c r="I5" i="2" s="1"/>
  <c r="B347" i="2"/>
  <c r="N346" i="2"/>
  <c r="M346" i="2"/>
  <c r="O346" i="2" s="1"/>
  <c r="L346" i="2"/>
  <c r="L343" i="2" s="1"/>
  <c r="L340" i="2" s="1"/>
  <c r="L337" i="2" s="1"/>
  <c r="L334" i="2" s="1"/>
  <c r="L331" i="2" s="1"/>
  <c r="L328" i="2" s="1"/>
  <c r="L325" i="2" s="1"/>
  <c r="L322" i="2" s="1"/>
  <c r="L319" i="2" s="1"/>
  <c r="L316" i="2" s="1"/>
  <c r="L313" i="2" s="1"/>
  <c r="L310" i="2" s="1"/>
  <c r="L307" i="2" s="1"/>
  <c r="L304" i="2" s="1"/>
  <c r="L301" i="2" s="1"/>
  <c r="L298" i="2" s="1"/>
  <c r="L295" i="2" s="1"/>
  <c r="L292" i="2" s="1"/>
  <c r="L289" i="2" s="1"/>
  <c r="L286" i="2" s="1"/>
  <c r="L283" i="2" s="1"/>
  <c r="L280" i="2" s="1"/>
  <c r="L277" i="2" s="1"/>
  <c r="L274" i="2" s="1"/>
  <c r="L271" i="2" s="1"/>
  <c r="L268" i="2" s="1"/>
  <c r="L265" i="2" s="1"/>
  <c r="L262" i="2" s="1"/>
  <c r="L259" i="2" s="1"/>
  <c r="L256" i="2" s="1"/>
  <c r="L253" i="2" s="1"/>
  <c r="L250" i="2" s="1"/>
  <c r="L247" i="2" s="1"/>
  <c r="L244" i="2" s="1"/>
  <c r="L241" i="2" s="1"/>
  <c r="L238" i="2" s="1"/>
  <c r="L235" i="2" s="1"/>
  <c r="L232" i="2" s="1"/>
  <c r="L229" i="2" s="1"/>
  <c r="L226" i="2" s="1"/>
  <c r="L223" i="2" s="1"/>
  <c r="L220" i="2" s="1"/>
  <c r="L217" i="2" s="1"/>
  <c r="L214" i="2" s="1"/>
  <c r="L211" i="2" s="1"/>
  <c r="L208" i="2" s="1"/>
  <c r="L205" i="2" s="1"/>
  <c r="L202" i="2" s="1"/>
  <c r="L199" i="2" s="1"/>
  <c r="L196" i="2" s="1"/>
  <c r="L193" i="2" s="1"/>
  <c r="L190" i="2" s="1"/>
  <c r="L187" i="2" s="1"/>
  <c r="L184" i="2" s="1"/>
  <c r="L181" i="2" s="1"/>
  <c r="L178" i="2" s="1"/>
  <c r="L175" i="2" s="1"/>
  <c r="L172" i="2" s="1"/>
  <c r="L169" i="2" s="1"/>
  <c r="L166" i="2" s="1"/>
  <c r="L163" i="2" s="1"/>
  <c r="L160" i="2" s="1"/>
  <c r="L157" i="2" s="1"/>
  <c r="L154" i="2" s="1"/>
  <c r="K346" i="2"/>
  <c r="J346" i="2"/>
  <c r="H346" i="2"/>
  <c r="G346" i="2"/>
  <c r="F346" i="2"/>
  <c r="E346" i="2"/>
  <c r="E338" i="2" s="1"/>
  <c r="B346" i="2"/>
  <c r="O345" i="2"/>
  <c r="B345" i="2"/>
  <c r="O344" i="2"/>
  <c r="B344" i="2"/>
  <c r="N343" i="2"/>
  <c r="M343" i="2"/>
  <c r="K343" i="2"/>
  <c r="J343" i="2"/>
  <c r="H343" i="2"/>
  <c r="G343" i="2"/>
  <c r="G338" i="2" s="1"/>
  <c r="G318" i="2" s="1"/>
  <c r="F343" i="2"/>
  <c r="E343" i="2"/>
  <c r="O342" i="2"/>
  <c r="L342" i="2"/>
  <c r="L339" i="2" s="1"/>
  <c r="L336" i="2" s="1"/>
  <c r="L333" i="2" s="1"/>
  <c r="L330" i="2" s="1"/>
  <c r="L327" i="2" s="1"/>
  <c r="L324" i="2" s="1"/>
  <c r="L321" i="2" s="1"/>
  <c r="L318" i="2" s="1"/>
  <c r="L315" i="2" s="1"/>
  <c r="L312" i="2" s="1"/>
  <c r="L309" i="2" s="1"/>
  <c r="L306" i="2" s="1"/>
  <c r="L303" i="2" s="1"/>
  <c r="L300" i="2" s="1"/>
  <c r="L297" i="2" s="1"/>
  <c r="L294" i="2" s="1"/>
  <c r="L291" i="2" s="1"/>
  <c r="L288" i="2" s="1"/>
  <c r="L285" i="2" s="1"/>
  <c r="L282" i="2" s="1"/>
  <c r="L279" i="2" s="1"/>
  <c r="L276" i="2" s="1"/>
  <c r="L273" i="2" s="1"/>
  <c r="B342" i="2"/>
  <c r="O341" i="2"/>
  <c r="L341" i="2"/>
  <c r="L338" i="2" s="1"/>
  <c r="L335" i="2" s="1"/>
  <c r="L332" i="2" s="1"/>
  <c r="L329" i="2" s="1"/>
  <c r="L326" i="2" s="1"/>
  <c r="L323" i="2" s="1"/>
  <c r="L320" i="2" s="1"/>
  <c r="L317" i="2" s="1"/>
  <c r="L314" i="2" s="1"/>
  <c r="L311" i="2" s="1"/>
  <c r="L308" i="2" s="1"/>
  <c r="L305" i="2" s="1"/>
  <c r="L302" i="2" s="1"/>
  <c r="L299" i="2" s="1"/>
  <c r="L296" i="2" s="1"/>
  <c r="L293" i="2" s="1"/>
  <c r="L290" i="2" s="1"/>
  <c r="L287" i="2" s="1"/>
  <c r="L284" i="2" s="1"/>
  <c r="L281" i="2" s="1"/>
  <c r="L278" i="2" s="1"/>
  <c r="L275" i="2" s="1"/>
  <c r="L272" i="2" s="1"/>
  <c r="L269" i="2" s="1"/>
  <c r="L266" i="2" s="1"/>
  <c r="L263" i="2" s="1"/>
  <c r="L260" i="2" s="1"/>
  <c r="L257" i="2" s="1"/>
  <c r="L254" i="2" s="1"/>
  <c r="L251" i="2" s="1"/>
  <c r="L248" i="2" s="1"/>
  <c r="L245" i="2" s="1"/>
  <c r="L242" i="2" s="1"/>
  <c r="L239" i="2" s="1"/>
  <c r="L236" i="2" s="1"/>
  <c r="L233" i="2" s="1"/>
  <c r="L230" i="2" s="1"/>
  <c r="L227" i="2" s="1"/>
  <c r="L224" i="2" s="1"/>
  <c r="L221" i="2" s="1"/>
  <c r="L218" i="2" s="1"/>
  <c r="L215" i="2" s="1"/>
  <c r="L212" i="2" s="1"/>
  <c r="L209" i="2" s="1"/>
  <c r="L206" i="2" s="1"/>
  <c r="L203" i="2" s="1"/>
  <c r="L200" i="2" s="1"/>
  <c r="L197" i="2" s="1"/>
  <c r="L194" i="2" s="1"/>
  <c r="L191" i="2" s="1"/>
  <c r="L188" i="2" s="1"/>
  <c r="L185" i="2" s="1"/>
  <c r="L182" i="2" s="1"/>
  <c r="L179" i="2" s="1"/>
  <c r="L176" i="2" s="1"/>
  <c r="L173" i="2" s="1"/>
  <c r="L170" i="2" s="1"/>
  <c r="L167" i="2" s="1"/>
  <c r="L164" i="2" s="1"/>
  <c r="L161" i="2" s="1"/>
  <c r="L158" i="2" s="1"/>
  <c r="L155" i="2" s="1"/>
  <c r="L152" i="2" s="1"/>
  <c r="L149" i="2" s="1"/>
  <c r="L146" i="2" s="1"/>
  <c r="L143" i="2" s="1"/>
  <c r="L140" i="2" s="1"/>
  <c r="L137" i="2" s="1"/>
  <c r="L134" i="2" s="1"/>
  <c r="L131" i="2" s="1"/>
  <c r="L128" i="2" s="1"/>
  <c r="L125" i="2" s="1"/>
  <c r="L122" i="2" s="1"/>
  <c r="L119" i="2" s="1"/>
  <c r="L116" i="2" s="1"/>
  <c r="L113" i="2" s="1"/>
  <c r="L110" i="2" s="1"/>
  <c r="L107" i="2" s="1"/>
  <c r="L104" i="2" s="1"/>
  <c r="L101" i="2" s="1"/>
  <c r="L98" i="2" s="1"/>
  <c r="L95" i="2" s="1"/>
  <c r="L92" i="2" s="1"/>
  <c r="L89" i="2" s="1"/>
  <c r="L86" i="2" s="1"/>
  <c r="L83" i="2" s="1"/>
  <c r="L80" i="2" s="1"/>
  <c r="L77" i="2" s="1"/>
  <c r="L74" i="2" s="1"/>
  <c r="L71" i="2" s="1"/>
  <c r="B341" i="2"/>
  <c r="O340" i="2"/>
  <c r="B340" i="2"/>
  <c r="O339" i="2"/>
  <c r="B339" i="2"/>
  <c r="M338" i="2"/>
  <c r="O337" i="2"/>
  <c r="B337" i="2"/>
  <c r="O336" i="2"/>
  <c r="B336" i="2"/>
  <c r="N335" i="2"/>
  <c r="M335" i="2"/>
  <c r="O335" i="2" s="1"/>
  <c r="K335" i="2"/>
  <c r="J335" i="2"/>
  <c r="H335" i="2"/>
  <c r="G335" i="2"/>
  <c r="F335" i="2"/>
  <c r="E335" i="2"/>
  <c r="B335" i="2" s="1"/>
  <c r="O334" i="2"/>
  <c r="B334" i="2"/>
  <c r="O333" i="2"/>
  <c r="B333" i="2"/>
  <c r="N332" i="2"/>
  <c r="M332" i="2"/>
  <c r="K332" i="2"/>
  <c r="J332" i="2"/>
  <c r="H332" i="2"/>
  <c r="G332" i="2"/>
  <c r="F332" i="2"/>
  <c r="E332" i="2"/>
  <c r="B332" i="2" s="1"/>
  <c r="O331" i="2"/>
  <c r="B331" i="2"/>
  <c r="O330" i="2"/>
  <c r="B330" i="2"/>
  <c r="O329" i="2"/>
  <c r="B329" i="2"/>
  <c r="O328" i="2"/>
  <c r="B328" i="2"/>
  <c r="O327" i="2"/>
  <c r="B327" i="2"/>
  <c r="N326" i="2"/>
  <c r="N319" i="2" s="1"/>
  <c r="N318" i="2" s="1"/>
  <c r="M326" i="2"/>
  <c r="K326" i="2"/>
  <c r="J326" i="2"/>
  <c r="H326" i="2"/>
  <c r="H319" i="2" s="1"/>
  <c r="G326" i="2"/>
  <c r="F326" i="2"/>
  <c r="E326" i="2"/>
  <c r="B326" i="2" s="1"/>
  <c r="O325" i="2"/>
  <c r="B325" i="2"/>
  <c r="O324" i="2"/>
  <c r="B324" i="2"/>
  <c r="N323" i="2"/>
  <c r="M323" i="2"/>
  <c r="K323" i="2"/>
  <c r="J323" i="2"/>
  <c r="H323" i="2"/>
  <c r="G323" i="2"/>
  <c r="F323" i="2"/>
  <c r="E323" i="2"/>
  <c r="B323" i="2" s="1"/>
  <c r="O322" i="2"/>
  <c r="B322" i="2"/>
  <c r="O321" i="2"/>
  <c r="B321" i="2"/>
  <c r="O320" i="2"/>
  <c r="B320" i="2"/>
  <c r="K319" i="2"/>
  <c r="J319" i="2"/>
  <c r="G319" i="2"/>
  <c r="F319" i="2"/>
  <c r="O317" i="2"/>
  <c r="B317" i="2"/>
  <c r="O316" i="2"/>
  <c r="B316" i="2"/>
  <c r="N315" i="2"/>
  <c r="M315" i="2"/>
  <c r="O315" i="2" s="1"/>
  <c r="K315" i="2"/>
  <c r="K296" i="2" s="1"/>
  <c r="J315" i="2"/>
  <c r="H315" i="2"/>
  <c r="G315" i="2"/>
  <c r="B315" i="2" s="1"/>
  <c r="F315" i="2"/>
  <c r="E315" i="2"/>
  <c r="O314" i="2"/>
  <c r="B314" i="2"/>
  <c r="O313" i="2"/>
  <c r="B313" i="2"/>
  <c r="N312" i="2"/>
  <c r="M312" i="2"/>
  <c r="O312" i="2" s="1"/>
  <c r="K312" i="2"/>
  <c r="J312" i="2"/>
  <c r="H312" i="2"/>
  <c r="G312" i="2"/>
  <c r="B312" i="2" s="1"/>
  <c r="F312" i="2"/>
  <c r="E312" i="2"/>
  <c r="O311" i="2"/>
  <c r="B311" i="2"/>
  <c r="O310" i="2"/>
  <c r="B310" i="2"/>
  <c r="O309" i="2"/>
  <c r="B309" i="2"/>
  <c r="O308" i="2"/>
  <c r="B308" i="2"/>
  <c r="O307" i="2"/>
  <c r="B307" i="2"/>
  <c r="N306" i="2"/>
  <c r="M306" i="2"/>
  <c r="O306" i="2" s="1"/>
  <c r="K306" i="2"/>
  <c r="J306" i="2"/>
  <c r="H306" i="2"/>
  <c r="G306" i="2"/>
  <c r="F306" i="2"/>
  <c r="E306" i="2"/>
  <c r="B306" i="2" s="1"/>
  <c r="O305" i="2"/>
  <c r="B305" i="2"/>
  <c r="O304" i="2"/>
  <c r="B304" i="2"/>
  <c r="N303" i="2"/>
  <c r="M303" i="2"/>
  <c r="M296" i="2" s="1"/>
  <c r="O296" i="2" s="1"/>
  <c r="K303" i="2"/>
  <c r="J303" i="2"/>
  <c r="H303" i="2"/>
  <c r="G303" i="2"/>
  <c r="F303" i="2"/>
  <c r="E303" i="2"/>
  <c r="B303" i="2"/>
  <c r="O302" i="2"/>
  <c r="B302" i="2"/>
  <c r="O301" i="2"/>
  <c r="B301" i="2"/>
  <c r="O300" i="2"/>
  <c r="B300" i="2"/>
  <c r="O299" i="2"/>
  <c r="B299" i="2"/>
  <c r="O298" i="2"/>
  <c r="B298" i="2"/>
  <c r="N297" i="2"/>
  <c r="N296" i="2" s="1"/>
  <c r="M297" i="2"/>
  <c r="K297" i="2"/>
  <c r="J297" i="2"/>
  <c r="J296" i="2" s="1"/>
  <c r="H297" i="2"/>
  <c r="G297" i="2"/>
  <c r="F297" i="2"/>
  <c r="E297" i="2"/>
  <c r="F296" i="2"/>
  <c r="O295" i="2"/>
  <c r="B295" i="2"/>
  <c r="O294" i="2"/>
  <c r="B294" i="2"/>
  <c r="N293" i="2"/>
  <c r="M293" i="2"/>
  <c r="K293" i="2"/>
  <c r="J293" i="2"/>
  <c r="H293" i="2"/>
  <c r="G293" i="2"/>
  <c r="F293" i="2"/>
  <c r="E293" i="2"/>
  <c r="B293" i="2" s="1"/>
  <c r="O292" i="2"/>
  <c r="B292" i="2"/>
  <c r="O291" i="2"/>
  <c r="B291" i="2"/>
  <c r="N290" i="2"/>
  <c r="N276" i="2" s="1"/>
  <c r="N275" i="2" s="1"/>
  <c r="M290" i="2"/>
  <c r="K290" i="2"/>
  <c r="J290" i="2"/>
  <c r="H290" i="2"/>
  <c r="G290" i="2"/>
  <c r="F290" i="2"/>
  <c r="E290" i="2"/>
  <c r="B290" i="2" s="1"/>
  <c r="O289" i="2"/>
  <c r="B289" i="2"/>
  <c r="O288" i="2"/>
  <c r="B288" i="2"/>
  <c r="O287" i="2"/>
  <c r="B287" i="2"/>
  <c r="O286" i="2"/>
  <c r="B286" i="2"/>
  <c r="O285" i="2"/>
  <c r="B285" i="2"/>
  <c r="N284" i="2"/>
  <c r="M284" i="2"/>
  <c r="K284" i="2"/>
  <c r="J284" i="2"/>
  <c r="H284" i="2"/>
  <c r="G284" i="2"/>
  <c r="F284" i="2"/>
  <c r="B284" i="2" s="1"/>
  <c r="E284" i="2"/>
  <c r="O283" i="2"/>
  <c r="B283" i="2"/>
  <c r="O282" i="2"/>
  <c r="B282" i="2"/>
  <c r="N281" i="2"/>
  <c r="M281" i="2"/>
  <c r="K281" i="2"/>
  <c r="J281" i="2"/>
  <c r="J276" i="2" s="1"/>
  <c r="J275" i="2" s="1"/>
  <c r="H281" i="2"/>
  <c r="G281" i="2"/>
  <c r="F281" i="2"/>
  <c r="E281" i="2"/>
  <c r="O280" i="2"/>
  <c r="B280" i="2"/>
  <c r="O279" i="2"/>
  <c r="B279" i="2"/>
  <c r="O278" i="2"/>
  <c r="B278" i="2"/>
  <c r="O277" i="2"/>
  <c r="B277" i="2"/>
  <c r="M276" i="2"/>
  <c r="H276" i="2"/>
  <c r="O274" i="2"/>
  <c r="B274" i="2"/>
  <c r="O273" i="2"/>
  <c r="B273" i="2"/>
  <c r="O272" i="2"/>
  <c r="B272" i="2"/>
  <c r="O271" i="2"/>
  <c r="B271" i="2"/>
  <c r="O270" i="2"/>
  <c r="B270" i="2"/>
  <c r="N269" i="2"/>
  <c r="N268" i="2" s="1"/>
  <c r="M269" i="2"/>
  <c r="K269" i="2"/>
  <c r="J269" i="2"/>
  <c r="J268" i="2" s="1"/>
  <c r="J259" i="2" s="1"/>
  <c r="H269" i="2"/>
  <c r="G269" i="2"/>
  <c r="F269" i="2"/>
  <c r="F268" i="2" s="1"/>
  <c r="F259" i="2" s="1"/>
  <c r="E269" i="2"/>
  <c r="M268" i="2"/>
  <c r="K268" i="2"/>
  <c r="K259" i="2" s="1"/>
  <c r="H268" i="2"/>
  <c r="G268" i="2"/>
  <c r="G259" i="2" s="1"/>
  <c r="O267" i="2"/>
  <c r="B267" i="2"/>
  <c r="O266" i="2"/>
  <c r="B266" i="2"/>
  <c r="N265" i="2"/>
  <c r="M265" i="2"/>
  <c r="O265" i="2" s="1"/>
  <c r="K265" i="2"/>
  <c r="J265" i="2"/>
  <c r="H265" i="2"/>
  <c r="G265" i="2"/>
  <c r="B265" i="2" s="1"/>
  <c r="F265" i="2"/>
  <c r="E265" i="2"/>
  <c r="O264" i="2"/>
  <c r="B264" i="2"/>
  <c r="O263" i="2"/>
  <c r="B263" i="2"/>
  <c r="O262" i="2"/>
  <c r="B262" i="2"/>
  <c r="O261" i="2"/>
  <c r="B261" i="2"/>
  <c r="O260" i="2"/>
  <c r="B260" i="2"/>
  <c r="N259" i="2"/>
  <c r="M259" i="2"/>
  <c r="H259" i="2"/>
  <c r="O258" i="2"/>
  <c r="B258" i="2"/>
  <c r="O257" i="2"/>
  <c r="B257" i="2"/>
  <c r="O256" i="2"/>
  <c r="B256" i="2"/>
  <c r="O255" i="2"/>
  <c r="B255" i="2"/>
  <c r="O254" i="2"/>
  <c r="B254" i="2"/>
  <c r="O253" i="2"/>
  <c r="B253" i="2"/>
  <c r="N252" i="2"/>
  <c r="M252" i="2"/>
  <c r="O252" i="2" s="1"/>
  <c r="K252" i="2"/>
  <c r="J252" i="2"/>
  <c r="H252" i="2"/>
  <c r="G252" i="2"/>
  <c r="F252" i="2"/>
  <c r="E252" i="2"/>
  <c r="B252" i="2" s="1"/>
  <c r="O251" i="2"/>
  <c r="B251" i="2"/>
  <c r="O250" i="2"/>
  <c r="B250" i="2"/>
  <c r="O249" i="2"/>
  <c r="B249" i="2"/>
  <c r="O248" i="2"/>
  <c r="B248" i="2"/>
  <c r="O247" i="2"/>
  <c r="B247" i="2"/>
  <c r="M246" i="2"/>
  <c r="O246" i="2" s="1"/>
  <c r="O245" i="2"/>
  <c r="B245" i="2"/>
  <c r="O244" i="2"/>
  <c r="B244" i="2"/>
  <c r="O243" i="2"/>
  <c r="B243" i="2"/>
  <c r="N242" i="2"/>
  <c r="N238" i="2" s="1"/>
  <c r="M242" i="2"/>
  <c r="O242" i="2" s="1"/>
  <c r="K242" i="2"/>
  <c r="J242" i="2"/>
  <c r="H242" i="2"/>
  <c r="H238" i="2" s="1"/>
  <c r="G242" i="2"/>
  <c r="F242" i="2"/>
  <c r="E242" i="2"/>
  <c r="O241" i="2"/>
  <c r="B241" i="2"/>
  <c r="O240" i="2"/>
  <c r="B240" i="2"/>
  <c r="N239" i="2"/>
  <c r="M239" i="2"/>
  <c r="K239" i="2"/>
  <c r="J239" i="2"/>
  <c r="H239" i="2"/>
  <c r="G239" i="2"/>
  <c r="F239" i="2"/>
  <c r="E239" i="2"/>
  <c r="K238" i="2"/>
  <c r="J238" i="2"/>
  <c r="G238" i="2"/>
  <c r="F238" i="2"/>
  <c r="M237" i="2"/>
  <c r="J237" i="2"/>
  <c r="Q237" i="2" s="1"/>
  <c r="G237" i="2"/>
  <c r="F237" i="2"/>
  <c r="O236" i="2"/>
  <c r="B236" i="2"/>
  <c r="O235" i="2"/>
  <c r="B235" i="2"/>
  <c r="O234" i="2"/>
  <c r="B234" i="2"/>
  <c r="O233" i="2"/>
  <c r="B233" i="2"/>
  <c r="O232" i="2"/>
  <c r="B232" i="2"/>
  <c r="O231" i="2"/>
  <c r="B231" i="2"/>
  <c r="O230" i="2"/>
  <c r="B230" i="2"/>
  <c r="O229" i="2"/>
  <c r="B229" i="2"/>
  <c r="O228" i="2"/>
  <c r="B228" i="2"/>
  <c r="O227" i="2"/>
  <c r="B227" i="2"/>
  <c r="O226" i="2"/>
  <c r="B226" i="2"/>
  <c r="O225" i="2"/>
  <c r="B225" i="2"/>
  <c r="O224" i="2"/>
  <c r="B224" i="2"/>
  <c r="O223" i="2"/>
  <c r="B223" i="2"/>
  <c r="Q222" i="2"/>
  <c r="O222" i="2"/>
  <c r="B222" i="2"/>
  <c r="O221" i="2"/>
  <c r="B221" i="2"/>
  <c r="J220" i="2"/>
  <c r="O220" i="2" s="1"/>
  <c r="B220" i="2"/>
  <c r="O219" i="2"/>
  <c r="B219" i="2"/>
  <c r="O218" i="2"/>
  <c r="B218" i="2"/>
  <c r="N217" i="2"/>
  <c r="M217" i="2"/>
  <c r="O217" i="2" s="1"/>
  <c r="K217" i="2"/>
  <c r="J217" i="2"/>
  <c r="H217" i="2"/>
  <c r="H216" i="2" s="1"/>
  <c r="G217" i="2"/>
  <c r="B217" i="2" s="1"/>
  <c r="F217" i="2"/>
  <c r="E217" i="2"/>
  <c r="N216" i="2"/>
  <c r="N208" i="2" s="1"/>
  <c r="K216" i="2"/>
  <c r="J216" i="2"/>
  <c r="F216" i="2"/>
  <c r="E216" i="2"/>
  <c r="O215" i="2"/>
  <c r="B215" i="2"/>
  <c r="O214" i="2"/>
  <c r="B214" i="2"/>
  <c r="O213" i="2"/>
  <c r="B213" i="2"/>
  <c r="O212" i="2"/>
  <c r="B212" i="2"/>
  <c r="O211" i="2"/>
  <c r="B211" i="2"/>
  <c r="O210" i="2"/>
  <c r="B210" i="2"/>
  <c r="N209" i="2"/>
  <c r="M209" i="2"/>
  <c r="K209" i="2"/>
  <c r="J209" i="2"/>
  <c r="H209" i="2"/>
  <c r="G209" i="2"/>
  <c r="F209" i="2"/>
  <c r="F208" i="2" s="1"/>
  <c r="E209" i="2"/>
  <c r="K208" i="2"/>
  <c r="K193" i="2" s="1"/>
  <c r="K192" i="2" s="1"/>
  <c r="J208" i="2"/>
  <c r="O207" i="2"/>
  <c r="B207" i="2"/>
  <c r="O206" i="2"/>
  <c r="B206" i="2"/>
  <c r="O205" i="2"/>
  <c r="B205" i="2"/>
  <c r="O204" i="2"/>
  <c r="B204" i="2"/>
  <c r="O203" i="2"/>
  <c r="B203" i="2"/>
  <c r="O202" i="2"/>
  <c r="B202" i="2"/>
  <c r="O201" i="2"/>
  <c r="B201" i="2"/>
  <c r="O200" i="2"/>
  <c r="B200" i="2"/>
  <c r="O199" i="2"/>
  <c r="B199" i="2"/>
  <c r="O198" i="2"/>
  <c r="B198" i="2"/>
  <c r="N197" i="2"/>
  <c r="M197" i="2"/>
  <c r="K197" i="2"/>
  <c r="J197" i="2"/>
  <c r="H197" i="2"/>
  <c r="H194" i="2" s="1"/>
  <c r="G197" i="2"/>
  <c r="B197" i="2" s="1"/>
  <c r="F197" i="2"/>
  <c r="E197" i="2"/>
  <c r="O196" i="2"/>
  <c r="B196" i="2"/>
  <c r="O195" i="2"/>
  <c r="B195" i="2"/>
  <c r="N194" i="2"/>
  <c r="K194" i="2"/>
  <c r="J194" i="2"/>
  <c r="F194" i="2"/>
  <c r="E194" i="2"/>
  <c r="N193" i="2"/>
  <c r="N192" i="2" s="1"/>
  <c r="O191" i="2"/>
  <c r="B191" i="2"/>
  <c r="O190" i="2"/>
  <c r="B190" i="2"/>
  <c r="O189" i="2"/>
  <c r="B189" i="2"/>
  <c r="O188" i="2"/>
  <c r="B188" i="2"/>
  <c r="N187" i="2"/>
  <c r="M187" i="2"/>
  <c r="O187" i="2" s="1"/>
  <c r="K187" i="2"/>
  <c r="K186" i="2" s="1"/>
  <c r="J187" i="2"/>
  <c r="H187" i="2"/>
  <c r="H186" i="2" s="1"/>
  <c r="G187" i="2"/>
  <c r="F187" i="2"/>
  <c r="B187" i="2" s="1"/>
  <c r="E187" i="2"/>
  <c r="N186" i="2"/>
  <c r="M186" i="2"/>
  <c r="J186" i="2"/>
  <c r="G186" i="2"/>
  <c r="F186" i="2"/>
  <c r="E186" i="2"/>
  <c r="O185" i="2"/>
  <c r="B185" i="2"/>
  <c r="O184" i="2"/>
  <c r="B184" i="2"/>
  <c r="O183" i="2"/>
  <c r="B183" i="2"/>
  <c r="O182" i="2"/>
  <c r="B182" i="2"/>
  <c r="O181" i="2"/>
  <c r="B181" i="2"/>
  <c r="O180" i="2"/>
  <c r="B180" i="2"/>
  <c r="O179" i="2"/>
  <c r="B179" i="2"/>
  <c r="O178" i="2"/>
  <c r="B178" i="2"/>
  <c r="O177" i="2"/>
  <c r="B177" i="2"/>
  <c r="O176" i="2"/>
  <c r="B176" i="2"/>
  <c r="O175" i="2"/>
  <c r="B175" i="2"/>
  <c r="O174" i="2"/>
  <c r="B174" i="2"/>
  <c r="O173" i="2"/>
  <c r="B173" i="2"/>
  <c r="O172" i="2"/>
  <c r="B172" i="2"/>
  <c r="O171" i="2"/>
  <c r="B171" i="2"/>
  <c r="O170" i="2"/>
  <c r="B170" i="2"/>
  <c r="O169" i="2"/>
  <c r="B169" i="2"/>
  <c r="O168" i="2"/>
  <c r="B168" i="2"/>
  <c r="O167" i="2"/>
  <c r="B167" i="2"/>
  <c r="N166" i="2"/>
  <c r="N165" i="2" s="1"/>
  <c r="N156" i="2" s="1"/>
  <c r="M166" i="2"/>
  <c r="K166" i="2"/>
  <c r="K165" i="2" s="1"/>
  <c r="J166" i="2"/>
  <c r="H166" i="2"/>
  <c r="H165" i="2" s="1"/>
  <c r="G166" i="2"/>
  <c r="F166" i="2"/>
  <c r="F165" i="2" s="1"/>
  <c r="E166" i="2"/>
  <c r="E165" i="2" s="1"/>
  <c r="M165" i="2"/>
  <c r="O164" i="2"/>
  <c r="B164" i="2"/>
  <c r="O163" i="2"/>
  <c r="B163" i="2"/>
  <c r="O162" i="2"/>
  <c r="B162" i="2"/>
  <c r="O161" i="2"/>
  <c r="B161" i="2"/>
  <c r="O160" i="2"/>
  <c r="B160" i="2"/>
  <c r="O159" i="2"/>
  <c r="B159" i="2"/>
  <c r="N158" i="2"/>
  <c r="N157" i="2" s="1"/>
  <c r="M158" i="2"/>
  <c r="K158" i="2"/>
  <c r="J158" i="2"/>
  <c r="H158" i="2"/>
  <c r="G158" i="2"/>
  <c r="G157" i="2" s="1"/>
  <c r="G156" i="2" s="1"/>
  <c r="F158" i="2"/>
  <c r="F157" i="2" s="1"/>
  <c r="E158" i="2"/>
  <c r="K157" i="2"/>
  <c r="J157" i="2"/>
  <c r="H157" i="2"/>
  <c r="O155" i="2"/>
  <c r="B155" i="2"/>
  <c r="O154" i="2"/>
  <c r="B154" i="2"/>
  <c r="N153" i="2"/>
  <c r="M153" i="2"/>
  <c r="O153" i="2" s="1"/>
  <c r="K153" i="2"/>
  <c r="J153" i="2"/>
  <c r="H153" i="2"/>
  <c r="G153" i="2"/>
  <c r="F153" i="2"/>
  <c r="E153" i="2"/>
  <c r="O152" i="2"/>
  <c r="B152" i="2"/>
  <c r="O151" i="2"/>
  <c r="B151" i="2"/>
  <c r="N150" i="2"/>
  <c r="M150" i="2"/>
  <c r="O150" i="2" s="1"/>
  <c r="K150" i="2"/>
  <c r="J150" i="2"/>
  <c r="H150" i="2"/>
  <c r="G150" i="2"/>
  <c r="F150" i="2"/>
  <c r="E150" i="2"/>
  <c r="O149" i="2"/>
  <c r="B149" i="2"/>
  <c r="O148" i="2"/>
  <c r="B148" i="2"/>
  <c r="N147" i="2"/>
  <c r="M147" i="2"/>
  <c r="O147" i="2" s="1"/>
  <c r="K147" i="2"/>
  <c r="J147" i="2"/>
  <c r="H147" i="2"/>
  <c r="H146" i="2" s="1"/>
  <c r="G147" i="2"/>
  <c r="F147" i="2"/>
  <c r="F146" i="2" s="1"/>
  <c r="E147" i="2"/>
  <c r="N146" i="2"/>
  <c r="K146" i="2"/>
  <c r="J146" i="2"/>
  <c r="G146" i="2"/>
  <c r="O145" i="2"/>
  <c r="B145" i="2"/>
  <c r="O144" i="2"/>
  <c r="B144" i="2"/>
  <c r="O143" i="2"/>
  <c r="B143" i="2"/>
  <c r="O142" i="2"/>
  <c r="B142" i="2"/>
  <c r="N141" i="2"/>
  <c r="N140" i="2" s="1"/>
  <c r="N130" i="2" s="1"/>
  <c r="N113" i="2" s="1"/>
  <c r="N106" i="2" s="1"/>
  <c r="M141" i="2"/>
  <c r="O141" i="2" s="1"/>
  <c r="K141" i="2"/>
  <c r="J141" i="2"/>
  <c r="H141" i="2"/>
  <c r="H140" i="2" s="1"/>
  <c r="H130" i="2" s="1"/>
  <c r="G141" i="2"/>
  <c r="F141" i="2"/>
  <c r="E141" i="2"/>
  <c r="E140" i="2" s="1"/>
  <c r="B141" i="2"/>
  <c r="K140" i="2"/>
  <c r="J140" i="2"/>
  <c r="G140" i="2"/>
  <c r="F140" i="2"/>
  <c r="O139" i="2"/>
  <c r="B139" i="2"/>
  <c r="O138" i="2"/>
  <c r="B138" i="2"/>
  <c r="O137" i="2"/>
  <c r="B137" i="2"/>
  <c r="O136" i="2"/>
  <c r="B136" i="2"/>
  <c r="N135" i="2"/>
  <c r="M135" i="2"/>
  <c r="K135" i="2"/>
  <c r="J135" i="2"/>
  <c r="H135" i="2"/>
  <c r="G135" i="2"/>
  <c r="F135" i="2"/>
  <c r="E135" i="2"/>
  <c r="N134" i="2"/>
  <c r="M134" i="2"/>
  <c r="K134" i="2"/>
  <c r="J134" i="2"/>
  <c r="H134" i="2"/>
  <c r="G134" i="2"/>
  <c r="F134" i="2"/>
  <c r="O133" i="2"/>
  <c r="B133" i="2"/>
  <c r="O132" i="2"/>
  <c r="B132" i="2"/>
  <c r="N131" i="2"/>
  <c r="M131" i="2"/>
  <c r="O131" i="2" s="1"/>
  <c r="K131" i="2"/>
  <c r="K130" i="2" s="1"/>
  <c r="J131" i="2"/>
  <c r="H131" i="2"/>
  <c r="G131" i="2"/>
  <c r="F131" i="2"/>
  <c r="E131" i="2"/>
  <c r="J130" i="2"/>
  <c r="O129" i="2"/>
  <c r="B129" i="2"/>
  <c r="O128" i="2"/>
  <c r="B128" i="2"/>
  <c r="O127" i="2"/>
  <c r="B127" i="2"/>
  <c r="O126" i="2"/>
  <c r="B126" i="2"/>
  <c r="O125" i="2"/>
  <c r="B125" i="2"/>
  <c r="N124" i="2"/>
  <c r="M124" i="2"/>
  <c r="O124" i="2" s="1"/>
  <c r="K124" i="2"/>
  <c r="K123" i="2" s="1"/>
  <c r="J124" i="2"/>
  <c r="H124" i="2"/>
  <c r="H123" i="2" s="1"/>
  <c r="G124" i="2"/>
  <c r="G123" i="2" s="1"/>
  <c r="G114" i="2" s="1"/>
  <c r="F124" i="2"/>
  <c r="B124" i="2" s="1"/>
  <c r="E124" i="2"/>
  <c r="N123" i="2"/>
  <c r="M123" i="2"/>
  <c r="O123" i="2" s="1"/>
  <c r="J123" i="2"/>
  <c r="E123" i="2"/>
  <c r="O122" i="2"/>
  <c r="B122" i="2"/>
  <c r="O121" i="2"/>
  <c r="B121" i="2"/>
  <c r="O120" i="2"/>
  <c r="B120" i="2"/>
  <c r="N119" i="2"/>
  <c r="M119" i="2"/>
  <c r="K119" i="2"/>
  <c r="J119" i="2"/>
  <c r="H119" i="2"/>
  <c r="G119" i="2"/>
  <c r="F119" i="2"/>
  <c r="E119" i="2"/>
  <c r="N118" i="2"/>
  <c r="M118" i="2"/>
  <c r="K118" i="2"/>
  <c r="J118" i="2"/>
  <c r="H118" i="2"/>
  <c r="G118" i="2"/>
  <c r="F118" i="2"/>
  <c r="E118" i="2"/>
  <c r="O117" i="2"/>
  <c r="B117" i="2"/>
  <c r="O116" i="2"/>
  <c r="B116" i="2"/>
  <c r="N115" i="2"/>
  <c r="M115" i="2"/>
  <c r="K115" i="2"/>
  <c r="K114" i="2" s="1"/>
  <c r="K113" i="2" s="1"/>
  <c r="K106" i="2" s="1"/>
  <c r="J115" i="2"/>
  <c r="H115" i="2"/>
  <c r="G115" i="2"/>
  <c r="F115" i="2"/>
  <c r="E115" i="2"/>
  <c r="N114" i="2"/>
  <c r="J114" i="2"/>
  <c r="J113" i="2"/>
  <c r="O112" i="2"/>
  <c r="B112" i="2"/>
  <c r="O111" i="2"/>
  <c r="B111" i="2"/>
  <c r="N110" i="2"/>
  <c r="M110" i="2"/>
  <c r="K110" i="2"/>
  <c r="J110" i="2"/>
  <c r="H110" i="2"/>
  <c r="G110" i="2"/>
  <c r="F110" i="2"/>
  <c r="E110" i="2"/>
  <c r="O109" i="2"/>
  <c r="B109" i="2"/>
  <c r="O108" i="2"/>
  <c r="B108" i="2"/>
  <c r="N107" i="2"/>
  <c r="M107" i="2"/>
  <c r="O107" i="2" s="1"/>
  <c r="K107" i="2"/>
  <c r="J107" i="2"/>
  <c r="J106" i="2" s="1"/>
  <c r="H107" i="2"/>
  <c r="G107" i="2"/>
  <c r="F107" i="2"/>
  <c r="E107" i="2"/>
  <c r="O105" i="2"/>
  <c r="B105" i="2"/>
  <c r="O104" i="2"/>
  <c r="B104" i="2"/>
  <c r="O103" i="2"/>
  <c r="B103" i="2"/>
  <c r="N102" i="2"/>
  <c r="M102" i="2"/>
  <c r="O102" i="2" s="1"/>
  <c r="K102" i="2"/>
  <c r="J102" i="2"/>
  <c r="H102" i="2"/>
  <c r="G102" i="2"/>
  <c r="F102" i="2"/>
  <c r="E102" i="2"/>
  <c r="O101" i="2"/>
  <c r="B101" i="2"/>
  <c r="O100" i="2"/>
  <c r="B100" i="2"/>
  <c r="N99" i="2"/>
  <c r="M99" i="2"/>
  <c r="O99" i="2" s="1"/>
  <c r="K99" i="2"/>
  <c r="K98" i="2" s="1"/>
  <c r="J99" i="2"/>
  <c r="H99" i="2"/>
  <c r="H98" i="2" s="1"/>
  <c r="G99" i="2"/>
  <c r="F99" i="2"/>
  <c r="F98" i="2" s="1"/>
  <c r="E99" i="2"/>
  <c r="N98" i="2"/>
  <c r="J98" i="2"/>
  <c r="O97" i="2"/>
  <c r="B97" i="2"/>
  <c r="O96" i="2"/>
  <c r="B96" i="2"/>
  <c r="O95" i="2"/>
  <c r="B95" i="2"/>
  <c r="O94" i="2"/>
  <c r="B94" i="2"/>
  <c r="O93" i="2"/>
  <c r="B93" i="2"/>
  <c r="O92" i="2"/>
  <c r="B92" i="2"/>
  <c r="N91" i="2"/>
  <c r="N90" i="2" s="1"/>
  <c r="M91" i="2"/>
  <c r="K91" i="2"/>
  <c r="K90" i="2" s="1"/>
  <c r="J91" i="2"/>
  <c r="O91" i="2" s="1"/>
  <c r="H91" i="2"/>
  <c r="G91" i="2"/>
  <c r="F91" i="2"/>
  <c r="F90" i="2" s="1"/>
  <c r="E91" i="2"/>
  <c r="E90" i="2" s="1"/>
  <c r="O90" i="2"/>
  <c r="M90" i="2"/>
  <c r="J90" i="2"/>
  <c r="H90" i="2"/>
  <c r="O89" i="2"/>
  <c r="B89" i="2"/>
  <c r="O88" i="2"/>
  <c r="M88" i="2"/>
  <c r="J88" i="2"/>
  <c r="F88" i="2"/>
  <c r="O87" i="2"/>
  <c r="B87" i="2"/>
  <c r="O86" i="2"/>
  <c r="B86" i="2"/>
  <c r="O85" i="2"/>
  <c r="B85" i="2"/>
  <c r="M84" i="2"/>
  <c r="O83" i="2"/>
  <c r="B83" i="2"/>
  <c r="O82" i="2"/>
  <c r="B82" i="2"/>
  <c r="O81" i="2"/>
  <c r="B81" i="2"/>
  <c r="O80" i="2"/>
  <c r="B80" i="2"/>
  <c r="O79" i="2"/>
  <c r="B79" i="2"/>
  <c r="O78" i="2"/>
  <c r="B78" i="2"/>
  <c r="O77" i="2"/>
  <c r="B77" i="2"/>
  <c r="O76" i="2"/>
  <c r="B76" i="2"/>
  <c r="O75" i="2"/>
  <c r="B75" i="2"/>
  <c r="N74" i="2"/>
  <c r="K74" i="2"/>
  <c r="J74" i="2"/>
  <c r="H74" i="2"/>
  <c r="G74" i="2"/>
  <c r="E74" i="2"/>
  <c r="O73" i="2"/>
  <c r="B73" i="2"/>
  <c r="O72" i="2"/>
  <c r="B72" i="2"/>
  <c r="O71" i="2"/>
  <c r="B71" i="2"/>
  <c r="O70" i="2"/>
  <c r="B70" i="2"/>
  <c r="O69" i="2"/>
  <c r="B69" i="2"/>
  <c r="O68" i="2"/>
  <c r="B68" i="2"/>
  <c r="O67" i="2"/>
  <c r="B67" i="2"/>
  <c r="N66" i="2"/>
  <c r="M66" i="2"/>
  <c r="O66" i="2" s="1"/>
  <c r="K66" i="2"/>
  <c r="J66" i="2"/>
  <c r="H66" i="2"/>
  <c r="G66" i="2"/>
  <c r="F66" i="2"/>
  <c r="E66" i="2"/>
  <c r="J65" i="2"/>
  <c r="O64" i="2"/>
  <c r="B64" i="2"/>
  <c r="O63" i="2"/>
  <c r="B63" i="2"/>
  <c r="O62" i="2"/>
  <c r="B62" i="2"/>
  <c r="O61" i="2"/>
  <c r="B61" i="2"/>
  <c r="O60" i="2"/>
  <c r="B60" i="2"/>
  <c r="O59" i="2"/>
  <c r="B59" i="2"/>
  <c r="O58" i="2"/>
  <c r="B58" i="2"/>
  <c r="O57" i="2"/>
  <c r="B57" i="2"/>
  <c r="O56" i="2"/>
  <c r="B56" i="2"/>
  <c r="M55" i="2"/>
  <c r="O55" i="2" s="1"/>
  <c r="J55" i="2"/>
  <c r="B55" i="2"/>
  <c r="M54" i="2"/>
  <c r="J54" i="2"/>
  <c r="M53" i="2"/>
  <c r="J53" i="2"/>
  <c r="B53" i="2"/>
  <c r="N52" i="2"/>
  <c r="K52" i="2"/>
  <c r="H52" i="2"/>
  <c r="G52" i="2"/>
  <c r="F52" i="2"/>
  <c r="E52" i="2"/>
  <c r="O51" i="2"/>
  <c r="B51" i="2"/>
  <c r="P50" i="2"/>
  <c r="M50" i="2"/>
  <c r="O50" i="2" s="1"/>
  <c r="J50" i="2"/>
  <c r="B50" i="2" s="1"/>
  <c r="O49" i="2"/>
  <c r="B49" i="2"/>
  <c r="O48" i="2"/>
  <c r="B48" i="2"/>
  <c r="O47" i="2"/>
  <c r="B47" i="2"/>
  <c r="O46" i="2"/>
  <c r="B46" i="2"/>
  <c r="O45" i="2"/>
  <c r="M45" i="2"/>
  <c r="J45" i="2"/>
  <c r="B45" i="2"/>
  <c r="O44" i="2"/>
  <c r="B44" i="2"/>
  <c r="O43" i="2"/>
  <c r="B43" i="2"/>
  <c r="N42" i="2"/>
  <c r="M42" i="2"/>
  <c r="K42" i="2"/>
  <c r="J42" i="2"/>
  <c r="H42" i="2"/>
  <c r="G42" i="2"/>
  <c r="F42" i="2"/>
  <c r="E42" i="2"/>
  <c r="O41" i="2"/>
  <c r="B41" i="2"/>
  <c r="O40" i="2"/>
  <c r="B40" i="2"/>
  <c r="O39" i="2"/>
  <c r="B39" i="2"/>
  <c r="O38" i="2"/>
  <c r="B38" i="2"/>
  <c r="O37" i="2"/>
  <c r="B37" i="2"/>
  <c r="O36" i="2"/>
  <c r="B36" i="2"/>
  <c r="J35" i="2"/>
  <c r="O34" i="2"/>
  <c r="B34" i="2"/>
  <c r="J33" i="2"/>
  <c r="O33" i="2" s="1"/>
  <c r="O32" i="2"/>
  <c r="B32" i="2"/>
  <c r="O31" i="2"/>
  <c r="B31" i="2"/>
  <c r="N30" i="2"/>
  <c r="N26" i="2" s="1"/>
  <c r="M30" i="2"/>
  <c r="K30" i="2"/>
  <c r="K26" i="2" s="1"/>
  <c r="H30" i="2"/>
  <c r="G30" i="2"/>
  <c r="G26" i="2" s="1"/>
  <c r="F30" i="2"/>
  <c r="E30" i="2"/>
  <c r="E26" i="2" s="1"/>
  <c r="O29" i="2"/>
  <c r="B29" i="2"/>
  <c r="Q28" i="2"/>
  <c r="O28" i="2"/>
  <c r="B28" i="2"/>
  <c r="Q27" i="2"/>
  <c r="O27" i="2"/>
  <c r="B27" i="2"/>
  <c r="F26" i="2"/>
  <c r="O25" i="2"/>
  <c r="B25" i="2"/>
  <c r="O24" i="2"/>
  <c r="B24" i="2"/>
  <c r="N23" i="2"/>
  <c r="M23" i="2"/>
  <c r="O23" i="2" s="1"/>
  <c r="K23" i="2"/>
  <c r="J23" i="2"/>
  <c r="H23" i="2"/>
  <c r="G23" i="2"/>
  <c r="F23" i="2"/>
  <c r="E23" i="2"/>
  <c r="Q22" i="2"/>
  <c r="M22" i="2"/>
  <c r="J22" i="2"/>
  <c r="B22" i="2"/>
  <c r="O20" i="2"/>
  <c r="B20" i="2"/>
  <c r="O19" i="2"/>
  <c r="B19" i="2"/>
  <c r="N18" i="2"/>
  <c r="M18" i="2"/>
  <c r="O18" i="2" s="1"/>
  <c r="K18" i="2"/>
  <c r="J18" i="2"/>
  <c r="H18" i="2"/>
  <c r="G18" i="2"/>
  <c r="F18" i="2"/>
  <c r="E18" i="2"/>
  <c r="O17" i="2"/>
  <c r="B17" i="2"/>
  <c r="O16" i="2"/>
  <c r="B16" i="2"/>
  <c r="O15" i="2"/>
  <c r="B15" i="2"/>
  <c r="O14" i="2"/>
  <c r="J14" i="2"/>
  <c r="B14" i="2"/>
  <c r="O13" i="2"/>
  <c r="B13" i="2"/>
  <c r="O12" i="2"/>
  <c r="B12" i="2"/>
  <c r="M11" i="2"/>
  <c r="J11" i="2"/>
  <c r="F11" i="2"/>
  <c r="Q10" i="2"/>
  <c r="N10" i="2"/>
  <c r="N9" i="2" s="1"/>
  <c r="M10" i="2"/>
  <c r="K10" i="2"/>
  <c r="K9" i="2" s="1"/>
  <c r="H10" i="2"/>
  <c r="H9" i="2" s="1"/>
  <c r="G10" i="2"/>
  <c r="G9" i="2" s="1"/>
  <c r="F10" i="2"/>
  <c r="E10" i="2"/>
  <c r="M9" i="2"/>
  <c r="M8" i="2" s="1"/>
  <c r="F9" i="2"/>
  <c r="E9" i="2"/>
  <c r="E8" i="2" s="1"/>
  <c r="O6" i="2"/>
  <c r="B6" i="2"/>
  <c r="O5" i="2"/>
  <c r="B5" i="2"/>
  <c r="Q2" i="2"/>
  <c r="O759" i="1"/>
  <c r="W759" i="1"/>
  <c r="B7" i="10" l="1"/>
  <c r="Q3" i="10"/>
  <c r="I4" i="10"/>
  <c r="B4" i="10" s="1"/>
  <c r="L48" i="4"/>
  <c r="L42" i="4" s="1"/>
  <c r="L9" i="4" s="1"/>
  <c r="L7" i="4" s="1"/>
  <c r="K42" i="4"/>
  <c r="K9" i="4" s="1"/>
  <c r="K7" i="4" s="1"/>
  <c r="H48" i="4"/>
  <c r="H42" i="4" s="1"/>
  <c r="H9" i="4" s="1"/>
  <c r="H7" i="4" s="1"/>
  <c r="G42" i="4"/>
  <c r="G9" i="4" s="1"/>
  <c r="G7" i="4" s="1"/>
  <c r="L68" i="2"/>
  <c r="L65" i="2" s="1"/>
  <c r="L62" i="2" s="1"/>
  <c r="L59" i="2" s="1"/>
  <c r="L56" i="2" s="1"/>
  <c r="L53" i="2" s="1"/>
  <c r="L50" i="2" s="1"/>
  <c r="L47" i="2" s="1"/>
  <c r="L44" i="2" s="1"/>
  <c r="L41" i="2" s="1"/>
  <c r="L38" i="2" s="1"/>
  <c r="L35" i="2" s="1"/>
  <c r="L32" i="2" s="1"/>
  <c r="L29" i="2" s="1"/>
  <c r="L26" i="2" s="1"/>
  <c r="L23" i="2" s="1"/>
  <c r="L20" i="2" s="1"/>
  <c r="I156" i="2"/>
  <c r="I153" i="2" s="1"/>
  <c r="I150" i="2" s="1"/>
  <c r="I147" i="2" s="1"/>
  <c r="I144" i="2" s="1"/>
  <c r="I141" i="2" s="1"/>
  <c r="I138" i="2" s="1"/>
  <c r="I135" i="2" s="1"/>
  <c r="I132" i="2" s="1"/>
  <c r="I129" i="2" s="1"/>
  <c r="I126" i="2" s="1"/>
  <c r="I123" i="2" s="1"/>
  <c r="I120" i="2" s="1"/>
  <c r="I117" i="2" s="1"/>
  <c r="I114" i="2" s="1"/>
  <c r="I111" i="2" s="1"/>
  <c r="I108" i="2" s="1"/>
  <c r="I105" i="2" s="1"/>
  <c r="I102" i="2" s="1"/>
  <c r="I99" i="2" s="1"/>
  <c r="I96" i="2" s="1"/>
  <c r="I93" i="2" s="1"/>
  <c r="I90" i="2" s="1"/>
  <c r="I87" i="2" s="1"/>
  <c r="I84" i="2" s="1"/>
  <c r="I81" i="2" s="1"/>
  <c r="I78" i="2" s="1"/>
  <c r="I75" i="2" s="1"/>
  <c r="I72" i="2" s="1"/>
  <c r="I69" i="2" s="1"/>
  <c r="I66" i="2" s="1"/>
  <c r="I63" i="2" s="1"/>
  <c r="I60" i="2" s="1"/>
  <c r="I57" i="2" s="1"/>
  <c r="I54" i="2" s="1"/>
  <c r="I51" i="2" s="1"/>
  <c r="I48" i="2" s="1"/>
  <c r="I45" i="2" s="1"/>
  <c r="I42" i="2" s="1"/>
  <c r="I39" i="2" s="1"/>
  <c r="I36" i="2" s="1"/>
  <c r="I33" i="2" s="1"/>
  <c r="I30" i="2" s="1"/>
  <c r="I27" i="2" s="1"/>
  <c r="I24" i="2" s="1"/>
  <c r="I21" i="2" s="1"/>
  <c r="I18" i="2" s="1"/>
  <c r="I15" i="2" s="1"/>
  <c r="I12" i="2" s="1"/>
  <c r="I9" i="2" s="1"/>
  <c r="I6" i="2" s="1"/>
  <c r="J193" i="2"/>
  <c r="J192" i="2" s="1"/>
  <c r="L151" i="2"/>
  <c r="L148" i="2" s="1"/>
  <c r="L145" i="2" s="1"/>
  <c r="L142" i="2" s="1"/>
  <c r="L139" i="2" s="1"/>
  <c r="L136" i="2" s="1"/>
  <c r="L133" i="2" s="1"/>
  <c r="L130" i="2" s="1"/>
  <c r="L127" i="2" s="1"/>
  <c r="L124" i="2" s="1"/>
  <c r="L121" i="2" s="1"/>
  <c r="L118" i="2" s="1"/>
  <c r="L115" i="2" s="1"/>
  <c r="L112" i="2" s="1"/>
  <c r="L109" i="2" s="1"/>
  <c r="L106" i="2" s="1"/>
  <c r="L103" i="2" s="1"/>
  <c r="L100" i="2" s="1"/>
  <c r="L97" i="2" s="1"/>
  <c r="L94" i="2" s="1"/>
  <c r="L91" i="2" s="1"/>
  <c r="N8" i="2"/>
  <c r="N7" i="2" s="1"/>
  <c r="N4" i="2" s="1"/>
  <c r="H26" i="2"/>
  <c r="H21" i="2" s="1"/>
  <c r="F130" i="2"/>
  <c r="O276" i="2"/>
  <c r="M275" i="2"/>
  <c r="O275" i="2" s="1"/>
  <c r="G296" i="2"/>
  <c r="B352" i="2"/>
  <c r="B269" i="2"/>
  <c r="E268" i="2"/>
  <c r="B297" i="2"/>
  <c r="E296" i="2"/>
  <c r="K318" i="2"/>
  <c r="N21" i="2"/>
  <c r="K21" i="2"/>
  <c r="B107" i="2"/>
  <c r="B110" i="2"/>
  <c r="F123" i="2"/>
  <c r="F114" i="2" s="1"/>
  <c r="F113" i="2" s="1"/>
  <c r="F106" i="2" s="1"/>
  <c r="G130" i="2"/>
  <c r="G113" i="2" s="1"/>
  <c r="G106" i="2" s="1"/>
  <c r="O197" i="2"/>
  <c r="M194" i="2"/>
  <c r="O194" i="2" s="1"/>
  <c r="B209" i="2"/>
  <c r="E208" i="2"/>
  <c r="E193" i="2" s="1"/>
  <c r="B242" i="2"/>
  <c r="E238" i="2"/>
  <c r="E276" i="2"/>
  <c r="B281" i="2"/>
  <c r="F276" i="2"/>
  <c r="F275" i="2" s="1"/>
  <c r="K276" i="2"/>
  <c r="K275" i="2" s="1"/>
  <c r="J338" i="2"/>
  <c r="O338" i="2" s="1"/>
  <c r="F8" i="2"/>
  <c r="K8" i="2"/>
  <c r="K7" i="2" s="1"/>
  <c r="K4" i="2" s="1"/>
  <c r="O42" i="2"/>
  <c r="B66" i="2"/>
  <c r="B91" i="2"/>
  <c r="B99" i="2"/>
  <c r="B115" i="2"/>
  <c r="E114" i="2"/>
  <c r="B119" i="2"/>
  <c r="B135" i="2"/>
  <c r="E134" i="2"/>
  <c r="G194" i="2"/>
  <c r="F193" i="2"/>
  <c r="F192" i="2" s="1"/>
  <c r="O259" i="2"/>
  <c r="O268" i="2"/>
  <c r="G276" i="2"/>
  <c r="G275" i="2" s="1"/>
  <c r="E319" i="2"/>
  <c r="J318" i="2"/>
  <c r="O326" i="2"/>
  <c r="M319" i="2"/>
  <c r="F338" i="2"/>
  <c r="F318" i="2" s="1"/>
  <c r="B343" i="2"/>
  <c r="K338" i="2"/>
  <c r="H114" i="2"/>
  <c r="H113" i="2" s="1"/>
  <c r="H106" i="2" s="1"/>
  <c r="O134" i="2"/>
  <c r="O135" i="2"/>
  <c r="B150" i="2"/>
  <c r="B153" i="2"/>
  <c r="K156" i="2"/>
  <c r="O209" i="2"/>
  <c r="O281" i="2"/>
  <c r="O284" i="2"/>
  <c r="O303" i="2"/>
  <c r="O343" i="2"/>
  <c r="O110" i="2"/>
  <c r="O115" i="2"/>
  <c r="O118" i="2"/>
  <c r="O119" i="2"/>
  <c r="B131" i="2"/>
  <c r="O158" i="2"/>
  <c r="O269" i="2"/>
  <c r="O290" i="2"/>
  <c r="O293" i="2"/>
  <c r="O297" i="2"/>
  <c r="O323" i="2"/>
  <c r="O332" i="2"/>
  <c r="O352" i="2"/>
  <c r="H8" i="2"/>
  <c r="L17" i="2"/>
  <c r="L14" i="2" s="1"/>
  <c r="L11" i="2" s="1"/>
  <c r="L8" i="2" s="1"/>
  <c r="L5" i="2" s="1"/>
  <c r="G8" i="2"/>
  <c r="B18" i="2"/>
  <c r="B158" i="2"/>
  <c r="E157" i="2"/>
  <c r="B23" i="2"/>
  <c r="E21" i="2"/>
  <c r="B102" i="2"/>
  <c r="B118" i="2"/>
  <c r="B123" i="2"/>
  <c r="L270" i="2"/>
  <c r="L267" i="2" s="1"/>
  <c r="L264" i="2" s="1"/>
  <c r="L261" i="2" s="1"/>
  <c r="L258" i="2" s="1"/>
  <c r="L255" i="2" s="1"/>
  <c r="L252" i="2" s="1"/>
  <c r="L249" i="2" s="1"/>
  <c r="L246" i="2" s="1"/>
  <c r="L243" i="2" s="1"/>
  <c r="L240" i="2" s="1"/>
  <c r="L237" i="2" s="1"/>
  <c r="L234" i="2" s="1"/>
  <c r="L231" i="2" s="1"/>
  <c r="L228" i="2" s="1"/>
  <c r="L225" i="2" s="1"/>
  <c r="L222" i="2" s="1"/>
  <c r="L219" i="2" s="1"/>
  <c r="L216" i="2" s="1"/>
  <c r="L213" i="2" s="1"/>
  <c r="L210" i="2" s="1"/>
  <c r="L207" i="2" s="1"/>
  <c r="L204" i="2" s="1"/>
  <c r="L201" i="2" s="1"/>
  <c r="L198" i="2" s="1"/>
  <c r="L195" i="2" s="1"/>
  <c r="L192" i="2" s="1"/>
  <c r="L189" i="2" s="1"/>
  <c r="L186" i="2" s="1"/>
  <c r="L183" i="2" s="1"/>
  <c r="L180" i="2" s="1"/>
  <c r="L177" i="2" s="1"/>
  <c r="L174" i="2" s="1"/>
  <c r="L171" i="2" s="1"/>
  <c r="L168" i="2" s="1"/>
  <c r="L165" i="2" s="1"/>
  <c r="L162" i="2" s="1"/>
  <c r="L159" i="2" s="1"/>
  <c r="L156" i="2" s="1"/>
  <c r="L153" i="2" s="1"/>
  <c r="L150" i="2" s="1"/>
  <c r="L147" i="2" s="1"/>
  <c r="L144" i="2" s="1"/>
  <c r="L141" i="2" s="1"/>
  <c r="L138" i="2" s="1"/>
  <c r="L135" i="2" s="1"/>
  <c r="L132" i="2" s="1"/>
  <c r="L129" i="2" s="1"/>
  <c r="L126" i="2" s="1"/>
  <c r="L123" i="2" s="1"/>
  <c r="L120" i="2" s="1"/>
  <c r="L117" i="2" s="1"/>
  <c r="L114" i="2" s="1"/>
  <c r="L111" i="2" s="1"/>
  <c r="L108" i="2" s="1"/>
  <c r="L105" i="2" s="1"/>
  <c r="L102" i="2" s="1"/>
  <c r="L99" i="2" s="1"/>
  <c r="L96" i="2" s="1"/>
  <c r="L93" i="2" s="1"/>
  <c r="L90" i="2" s="1"/>
  <c r="L87" i="2" s="1"/>
  <c r="L84" i="2" s="1"/>
  <c r="L81" i="2" s="1"/>
  <c r="L78" i="2" s="1"/>
  <c r="L75" i="2" s="1"/>
  <c r="L72" i="2" s="1"/>
  <c r="L69" i="2" s="1"/>
  <c r="L66" i="2" s="1"/>
  <c r="L63" i="2" s="1"/>
  <c r="L60" i="2" s="1"/>
  <c r="L57" i="2" s="1"/>
  <c r="L54" i="2" s="1"/>
  <c r="L51" i="2" s="1"/>
  <c r="L48" i="2" s="1"/>
  <c r="L45" i="2" s="1"/>
  <c r="L42" i="2" s="1"/>
  <c r="L39" i="2" s="1"/>
  <c r="L36" i="2" s="1"/>
  <c r="L33" i="2" s="1"/>
  <c r="L30" i="2" s="1"/>
  <c r="L27" i="2" s="1"/>
  <c r="L24" i="2" s="1"/>
  <c r="L21" i="2" s="1"/>
  <c r="L18" i="2" s="1"/>
  <c r="L15" i="2" s="1"/>
  <c r="L12" i="2" s="1"/>
  <c r="L9" i="2" s="1"/>
  <c r="L6" i="2" s="1"/>
  <c r="L85" i="2"/>
  <c r="L82" i="2" s="1"/>
  <c r="L79" i="2" s="1"/>
  <c r="L76" i="2" s="1"/>
  <c r="L73" i="2" s="1"/>
  <c r="L70" i="2" s="1"/>
  <c r="L67" i="2" s="1"/>
  <c r="L64" i="2" s="1"/>
  <c r="L61" i="2" s="1"/>
  <c r="L58" i="2" s="1"/>
  <c r="L55" i="2" s="1"/>
  <c r="L52" i="2" s="1"/>
  <c r="L49" i="2" s="1"/>
  <c r="L46" i="2" s="1"/>
  <c r="L43" i="2" s="1"/>
  <c r="L40" i="2" s="1"/>
  <c r="L37" i="2" s="1"/>
  <c r="L34" i="2" s="1"/>
  <c r="L31" i="2" s="1"/>
  <c r="L28" i="2" s="1"/>
  <c r="L25" i="2" s="1"/>
  <c r="L22" i="2" s="1"/>
  <c r="L19" i="2" s="1"/>
  <c r="L16" i="2" s="1"/>
  <c r="L13" i="2" s="1"/>
  <c r="L10" i="2" s="1"/>
  <c r="L7" i="2" s="1"/>
  <c r="L4" i="2" s="1"/>
  <c r="B88" i="2"/>
  <c r="F74" i="2"/>
  <c r="B147" i="2"/>
  <c r="E146" i="2"/>
  <c r="F21" i="2"/>
  <c r="B42" i="2"/>
  <c r="O53" i="2"/>
  <c r="M52" i="2"/>
  <c r="H208" i="2"/>
  <c r="O11" i="2"/>
  <c r="J10" i="2"/>
  <c r="J9" i="2" s="1"/>
  <c r="J8" i="2" s="1"/>
  <c r="B11" i="2"/>
  <c r="O22" i="2"/>
  <c r="J30" i="2"/>
  <c r="B30" i="2" s="1"/>
  <c r="O35" i="2"/>
  <c r="B35" i="2"/>
  <c r="O54" i="2"/>
  <c r="B54" i="2"/>
  <c r="J52" i="2"/>
  <c r="B52" i="2" s="1"/>
  <c r="O65" i="2"/>
  <c r="B65" i="2"/>
  <c r="M98" i="2"/>
  <c r="O98" i="2" s="1"/>
  <c r="M114" i="2"/>
  <c r="H193" i="2"/>
  <c r="H192" i="2" s="1"/>
  <c r="B194" i="2"/>
  <c r="B33" i="2"/>
  <c r="H156" i="2"/>
  <c r="B238" i="2"/>
  <c r="G90" i="2"/>
  <c r="B90" i="2" s="1"/>
  <c r="M140" i="2"/>
  <c r="B140" i="2" s="1"/>
  <c r="M146" i="2"/>
  <c r="O146" i="2" s="1"/>
  <c r="B166" i="2"/>
  <c r="J165" i="2"/>
  <c r="J156" i="2" s="1"/>
  <c r="B186" i="2"/>
  <c r="H296" i="2"/>
  <c r="H338" i="2"/>
  <c r="M74" i="2"/>
  <c r="O74" i="2" s="1"/>
  <c r="O84" i="2"/>
  <c r="B84" i="2"/>
  <c r="E98" i="2"/>
  <c r="O239" i="2"/>
  <c r="M238" i="2"/>
  <c r="O238" i="2" s="1"/>
  <c r="M157" i="2"/>
  <c r="F156" i="2"/>
  <c r="G216" i="2"/>
  <c r="B237" i="2"/>
  <c r="B239" i="2"/>
  <c r="O186" i="2"/>
  <c r="O166" i="2"/>
  <c r="O237" i="2"/>
  <c r="M216" i="2"/>
  <c r="B246" i="2"/>
  <c r="W598" i="1"/>
  <c r="B8" i="2" l="1"/>
  <c r="O319" i="2"/>
  <c r="M318" i="2"/>
  <c r="O318" i="2" s="1"/>
  <c r="B276" i="2"/>
  <c r="E275" i="2"/>
  <c r="F7" i="2"/>
  <c r="F4" i="2" s="1"/>
  <c r="B268" i="2"/>
  <c r="E259" i="2"/>
  <c r="B259" i="2" s="1"/>
  <c r="B319" i="2"/>
  <c r="E318" i="2"/>
  <c r="O165" i="2"/>
  <c r="B98" i="2"/>
  <c r="B338" i="2"/>
  <c r="B134" i="2"/>
  <c r="E130" i="2"/>
  <c r="E113" i="2" s="1"/>
  <c r="O216" i="2"/>
  <c r="M208" i="2"/>
  <c r="O157" i="2"/>
  <c r="M156" i="2"/>
  <c r="O156" i="2" s="1"/>
  <c r="H318" i="2"/>
  <c r="B318" i="2" s="1"/>
  <c r="J26" i="2"/>
  <c r="O30" i="2"/>
  <c r="O9" i="2"/>
  <c r="B10" i="2"/>
  <c r="O140" i="2"/>
  <c r="M130" i="2"/>
  <c r="O114" i="2"/>
  <c r="M113" i="2"/>
  <c r="O52" i="2"/>
  <c r="G208" i="2"/>
  <c r="B216" i="2"/>
  <c r="B296" i="2"/>
  <c r="H275" i="2"/>
  <c r="B275" i="2" s="1"/>
  <c r="B165" i="2"/>
  <c r="O10" i="2"/>
  <c r="O8" i="2"/>
  <c r="B74" i="2"/>
  <c r="E106" i="2"/>
  <c r="H7" i="2"/>
  <c r="H4" i="2" s="1"/>
  <c r="M26" i="2"/>
  <c r="B146" i="2"/>
  <c r="B114" i="2"/>
  <c r="B157" i="2"/>
  <c r="E156" i="2"/>
  <c r="B156" i="2" s="1"/>
  <c r="G7" i="2"/>
  <c r="B9" i="2"/>
  <c r="Z777" i="1"/>
  <c r="Z776" i="1" s="1"/>
  <c r="Z774" i="1" s="1"/>
  <c r="Z773" i="1" s="1"/>
  <c r="Y777" i="1"/>
  <c r="X777" i="1"/>
  <c r="X776" i="1" s="1"/>
  <c r="X774" i="1" s="1"/>
  <c r="X773" i="1" s="1"/>
  <c r="W777" i="1"/>
  <c r="V777" i="1"/>
  <c r="V776" i="1" s="1"/>
  <c r="V774" i="1" s="1"/>
  <c r="V773" i="1" s="1"/>
  <c r="U777" i="1"/>
  <c r="T777" i="1"/>
  <c r="T776" i="1" s="1"/>
  <c r="T774" i="1" s="1"/>
  <c r="T773" i="1" s="1"/>
  <c r="S777" i="1"/>
  <c r="R777" i="1"/>
  <c r="R776" i="1" s="1"/>
  <c r="Q777" i="1"/>
  <c r="Q776" i="1" s="1"/>
  <c r="Q774" i="1" s="1"/>
  <c r="Q773" i="1" s="1"/>
  <c r="P777" i="1"/>
  <c r="P776" i="1" s="1"/>
  <c r="P774" i="1" s="1"/>
  <c r="P773" i="1" s="1"/>
  <c r="O777" i="1"/>
  <c r="N777" i="1"/>
  <c r="N776" i="1" s="1"/>
  <c r="N774" i="1" s="1"/>
  <c r="N773" i="1" s="1"/>
  <c r="M777" i="1"/>
  <c r="L777" i="1"/>
  <c r="L776" i="1" s="1"/>
  <c r="L774" i="1" s="1"/>
  <c r="L773" i="1" s="1"/>
  <c r="K777" i="1"/>
  <c r="K776" i="1" s="1"/>
  <c r="K774" i="1" s="1"/>
  <c r="K773" i="1" s="1"/>
  <c r="J777" i="1"/>
  <c r="J776" i="1" s="1"/>
  <c r="J774" i="1" s="1"/>
  <c r="J773" i="1" s="1"/>
  <c r="I777" i="1"/>
  <c r="I776" i="1" s="1"/>
  <c r="I774" i="1" s="1"/>
  <c r="I773" i="1" s="1"/>
  <c r="H777" i="1"/>
  <c r="H776" i="1" s="1"/>
  <c r="H774" i="1" s="1"/>
  <c r="H773" i="1" s="1"/>
  <c r="G777" i="1"/>
  <c r="G776" i="1" s="1"/>
  <c r="G774" i="1" s="1"/>
  <c r="G773" i="1" s="1"/>
  <c r="F777" i="1"/>
  <c r="F776" i="1" s="1"/>
  <c r="F774" i="1" s="1"/>
  <c r="F773" i="1" s="1"/>
  <c r="E777" i="1"/>
  <c r="E776" i="1" s="1"/>
  <c r="E774" i="1" s="1"/>
  <c r="E773" i="1" s="1"/>
  <c r="D777" i="1"/>
  <c r="Z770" i="1"/>
  <c r="Z769" i="1" s="1"/>
  <c r="Z767" i="1" s="1"/>
  <c r="Z766" i="1" s="1"/>
  <c r="Y770" i="1"/>
  <c r="X770" i="1"/>
  <c r="X769" i="1" s="1"/>
  <c r="X767" i="1" s="1"/>
  <c r="X766" i="1" s="1"/>
  <c r="W770" i="1"/>
  <c r="W769" i="1" s="1"/>
  <c r="W767" i="1" s="1"/>
  <c r="W766" i="1" s="1"/>
  <c r="V770" i="1"/>
  <c r="V769" i="1" s="1"/>
  <c r="V767" i="1" s="1"/>
  <c r="V766" i="1" s="1"/>
  <c r="U770" i="1"/>
  <c r="U769" i="1" s="1"/>
  <c r="U767" i="1" s="1"/>
  <c r="U766" i="1" s="1"/>
  <c r="T770" i="1"/>
  <c r="T769" i="1" s="1"/>
  <c r="T767" i="1" s="1"/>
  <c r="T766" i="1" s="1"/>
  <c r="S770" i="1"/>
  <c r="S769" i="1" s="1"/>
  <c r="S767" i="1" s="1"/>
  <c r="R770" i="1"/>
  <c r="R769" i="1" s="1"/>
  <c r="R767" i="1" s="1"/>
  <c r="R766" i="1" s="1"/>
  <c r="Q770" i="1"/>
  <c r="Q769" i="1" s="1"/>
  <c r="Q767" i="1" s="1"/>
  <c r="Q766" i="1" s="1"/>
  <c r="P770" i="1"/>
  <c r="P769" i="1" s="1"/>
  <c r="P767" i="1" s="1"/>
  <c r="P766" i="1" s="1"/>
  <c r="O770" i="1"/>
  <c r="N770" i="1"/>
  <c r="N769" i="1" s="1"/>
  <c r="N767" i="1" s="1"/>
  <c r="N766" i="1" s="1"/>
  <c r="M770" i="1"/>
  <c r="L770" i="1"/>
  <c r="L769" i="1" s="1"/>
  <c r="L767" i="1" s="1"/>
  <c r="L766" i="1" s="1"/>
  <c r="K770" i="1"/>
  <c r="K769" i="1" s="1"/>
  <c r="K767" i="1" s="1"/>
  <c r="K766" i="1" s="1"/>
  <c r="J770" i="1"/>
  <c r="J769" i="1" s="1"/>
  <c r="J767" i="1" s="1"/>
  <c r="J766" i="1" s="1"/>
  <c r="I770" i="1"/>
  <c r="I769" i="1" s="1"/>
  <c r="I767" i="1" s="1"/>
  <c r="I766" i="1" s="1"/>
  <c r="H770" i="1"/>
  <c r="H769" i="1" s="1"/>
  <c r="H767" i="1" s="1"/>
  <c r="H766" i="1" s="1"/>
  <c r="G770" i="1"/>
  <c r="G769" i="1" s="1"/>
  <c r="G767" i="1" s="1"/>
  <c r="G766" i="1" s="1"/>
  <c r="F770" i="1"/>
  <c r="F769" i="1" s="1"/>
  <c r="F767" i="1" s="1"/>
  <c r="F766" i="1" s="1"/>
  <c r="E770" i="1"/>
  <c r="E769" i="1" s="1"/>
  <c r="E767" i="1" s="1"/>
  <c r="E766" i="1" s="1"/>
  <c r="D770" i="1"/>
  <c r="D769" i="1" s="1"/>
  <c r="Z763" i="1"/>
  <c r="Z761" i="1" s="1"/>
  <c r="Y763" i="1"/>
  <c r="X763" i="1"/>
  <c r="X761" i="1" s="1"/>
  <c r="W763" i="1"/>
  <c r="V763" i="1"/>
  <c r="V761" i="1" s="1"/>
  <c r="U763" i="1"/>
  <c r="U761" i="1" s="1"/>
  <c r="T763" i="1"/>
  <c r="T761" i="1" s="1"/>
  <c r="S763" i="1"/>
  <c r="S761" i="1" s="1"/>
  <c r="R763" i="1"/>
  <c r="R761" i="1" s="1"/>
  <c r="Q763" i="1"/>
  <c r="Q761" i="1" s="1"/>
  <c r="P763" i="1"/>
  <c r="P761" i="1" s="1"/>
  <c r="O763" i="1"/>
  <c r="N763" i="1"/>
  <c r="N761" i="1" s="1"/>
  <c r="M763" i="1"/>
  <c r="L763" i="1"/>
  <c r="L761" i="1" s="1"/>
  <c r="K763" i="1"/>
  <c r="K761" i="1" s="1"/>
  <c r="J763" i="1"/>
  <c r="J761" i="1" s="1"/>
  <c r="I763" i="1"/>
  <c r="I761" i="1" s="1"/>
  <c r="H763" i="1"/>
  <c r="H761" i="1" s="1"/>
  <c r="G763" i="1"/>
  <c r="G761" i="1" s="1"/>
  <c r="F763" i="1"/>
  <c r="F761" i="1" s="1"/>
  <c r="E763" i="1"/>
  <c r="E761" i="1" s="1"/>
  <c r="D763" i="1"/>
  <c r="D761" i="1" s="1"/>
  <c r="Z757" i="1"/>
  <c r="Y757" i="1"/>
  <c r="X757" i="1"/>
  <c r="W757" i="1"/>
  <c r="W756" i="1" s="1"/>
  <c r="W753" i="1" s="1"/>
  <c r="V757" i="1"/>
  <c r="V756" i="1" s="1"/>
  <c r="U757" i="1"/>
  <c r="T757" i="1"/>
  <c r="S757" i="1"/>
  <c r="R757" i="1"/>
  <c r="Q757" i="1"/>
  <c r="Q748" i="1" s="1"/>
  <c r="P757" i="1"/>
  <c r="O757" i="1"/>
  <c r="N757" i="1"/>
  <c r="M757" i="1"/>
  <c r="L757" i="1"/>
  <c r="K757" i="1"/>
  <c r="J757" i="1"/>
  <c r="J756" i="1" s="1"/>
  <c r="I757" i="1"/>
  <c r="I756" i="1" s="1"/>
  <c r="I747" i="1" s="1"/>
  <c r="H757" i="1"/>
  <c r="H748" i="1" s="1"/>
  <c r="G757" i="1"/>
  <c r="G748" i="1" s="1"/>
  <c r="F757" i="1"/>
  <c r="F756" i="1" s="1"/>
  <c r="E757" i="1"/>
  <c r="D757" i="1"/>
  <c r="D748" i="1" s="1"/>
  <c r="Z751" i="1"/>
  <c r="Z727" i="1" s="1"/>
  <c r="Y751" i="1"/>
  <c r="X751" i="1"/>
  <c r="X727" i="1" s="1"/>
  <c r="W751" i="1"/>
  <c r="W727" i="1" s="1"/>
  <c r="V751" i="1"/>
  <c r="V727" i="1" s="1"/>
  <c r="U751" i="1"/>
  <c r="U727" i="1" s="1"/>
  <c r="T751" i="1"/>
  <c r="T727" i="1" s="1"/>
  <c r="S751" i="1"/>
  <c r="S727" i="1" s="1"/>
  <c r="R751" i="1"/>
  <c r="R727" i="1" s="1"/>
  <c r="Q751" i="1"/>
  <c r="Q727" i="1" s="1"/>
  <c r="P751" i="1"/>
  <c r="P727" i="1" s="1"/>
  <c r="O751" i="1"/>
  <c r="N751" i="1"/>
  <c r="N727" i="1" s="1"/>
  <c r="M751" i="1"/>
  <c r="L751" i="1"/>
  <c r="L727" i="1" s="1"/>
  <c r="K751" i="1"/>
  <c r="K727" i="1" s="1"/>
  <c r="J751" i="1"/>
  <c r="J727" i="1" s="1"/>
  <c r="I751" i="1"/>
  <c r="I727" i="1" s="1"/>
  <c r="H751" i="1"/>
  <c r="H727" i="1" s="1"/>
  <c r="G751" i="1"/>
  <c r="F751" i="1"/>
  <c r="F727" i="1" s="1"/>
  <c r="E751" i="1"/>
  <c r="E727" i="1" s="1"/>
  <c r="D751" i="1"/>
  <c r="Z750" i="1"/>
  <c r="Z726" i="1" s="1"/>
  <c r="Y750" i="1"/>
  <c r="Y726" i="1" s="1"/>
  <c r="X750" i="1"/>
  <c r="X726" i="1" s="1"/>
  <c r="W750" i="1"/>
  <c r="W726" i="1" s="1"/>
  <c r="V750" i="1"/>
  <c r="V726" i="1" s="1"/>
  <c r="U750" i="1"/>
  <c r="U726" i="1" s="1"/>
  <c r="T750" i="1"/>
  <c r="T726" i="1" s="1"/>
  <c r="S750" i="1"/>
  <c r="S726" i="1" s="1"/>
  <c r="R750" i="1"/>
  <c r="R726" i="1" s="1"/>
  <c r="Q750" i="1"/>
  <c r="Q726" i="1" s="1"/>
  <c r="P750" i="1"/>
  <c r="P726" i="1" s="1"/>
  <c r="O750" i="1"/>
  <c r="O726" i="1" s="1"/>
  <c r="N750" i="1"/>
  <c r="N726" i="1" s="1"/>
  <c r="M750" i="1"/>
  <c r="M726" i="1" s="1"/>
  <c r="L750" i="1"/>
  <c r="L726" i="1" s="1"/>
  <c r="K750" i="1"/>
  <c r="K726" i="1" s="1"/>
  <c r="J750" i="1"/>
  <c r="J726" i="1" s="1"/>
  <c r="I750" i="1"/>
  <c r="I726" i="1" s="1"/>
  <c r="H750" i="1"/>
  <c r="H726" i="1" s="1"/>
  <c r="G750" i="1"/>
  <c r="G726" i="1" s="1"/>
  <c r="F750" i="1"/>
  <c r="F726" i="1" s="1"/>
  <c r="E750" i="1"/>
  <c r="E726" i="1" s="1"/>
  <c r="D750" i="1"/>
  <c r="D726" i="1" s="1"/>
  <c r="Z749" i="1"/>
  <c r="Z725" i="1" s="1"/>
  <c r="Y749" i="1"/>
  <c r="X749" i="1"/>
  <c r="X725" i="1" s="1"/>
  <c r="W749" i="1"/>
  <c r="W725" i="1" s="1"/>
  <c r="V749" i="1"/>
  <c r="V725" i="1" s="1"/>
  <c r="U749" i="1"/>
  <c r="U725" i="1" s="1"/>
  <c r="T749" i="1"/>
  <c r="T725" i="1" s="1"/>
  <c r="S749" i="1"/>
  <c r="S725" i="1" s="1"/>
  <c r="R749" i="1"/>
  <c r="Q749" i="1"/>
  <c r="Q725" i="1" s="1"/>
  <c r="P749" i="1"/>
  <c r="P725" i="1" s="1"/>
  <c r="O749" i="1"/>
  <c r="N749" i="1"/>
  <c r="N725" i="1" s="1"/>
  <c r="M749" i="1"/>
  <c r="L749" i="1"/>
  <c r="L725" i="1" s="1"/>
  <c r="K749" i="1"/>
  <c r="K725" i="1" s="1"/>
  <c r="J749" i="1"/>
  <c r="J725" i="1" s="1"/>
  <c r="I749" i="1"/>
  <c r="I725" i="1" s="1"/>
  <c r="H749" i="1"/>
  <c r="H725" i="1" s="1"/>
  <c r="G749" i="1"/>
  <c r="G725" i="1" s="1"/>
  <c r="F749" i="1"/>
  <c r="F725" i="1" s="1"/>
  <c r="E749" i="1"/>
  <c r="E725" i="1" s="1"/>
  <c r="D749" i="1"/>
  <c r="D725" i="1" s="1"/>
  <c r="Z746" i="1"/>
  <c r="Z722" i="1" s="1"/>
  <c r="Y746" i="1"/>
  <c r="Y722" i="1" s="1"/>
  <c r="X746" i="1"/>
  <c r="X722" i="1" s="1"/>
  <c r="W746" i="1"/>
  <c r="W722" i="1" s="1"/>
  <c r="V746" i="1"/>
  <c r="V722" i="1" s="1"/>
  <c r="U746" i="1"/>
  <c r="U722" i="1" s="1"/>
  <c r="T746" i="1"/>
  <c r="T722" i="1" s="1"/>
  <c r="S746" i="1"/>
  <c r="S722" i="1" s="1"/>
  <c r="R746" i="1"/>
  <c r="R722" i="1" s="1"/>
  <c r="Q746" i="1"/>
  <c r="Q722" i="1" s="1"/>
  <c r="P746" i="1"/>
  <c r="P722" i="1" s="1"/>
  <c r="O746" i="1"/>
  <c r="O722" i="1" s="1"/>
  <c r="N746" i="1"/>
  <c r="N722" i="1" s="1"/>
  <c r="M746" i="1"/>
  <c r="M722" i="1" s="1"/>
  <c r="L746" i="1"/>
  <c r="L722" i="1" s="1"/>
  <c r="K746" i="1"/>
  <c r="K722" i="1" s="1"/>
  <c r="J746" i="1"/>
  <c r="J722" i="1" s="1"/>
  <c r="I746" i="1"/>
  <c r="I722" i="1" s="1"/>
  <c r="H746" i="1"/>
  <c r="H722" i="1" s="1"/>
  <c r="G746" i="1"/>
  <c r="G722" i="1" s="1"/>
  <c r="F746" i="1"/>
  <c r="F722" i="1" s="1"/>
  <c r="E746" i="1"/>
  <c r="E722" i="1" s="1"/>
  <c r="D746" i="1"/>
  <c r="Z745" i="1"/>
  <c r="Z720" i="1" s="1"/>
  <c r="Y745" i="1"/>
  <c r="Y720" i="1" s="1"/>
  <c r="X745" i="1"/>
  <c r="X720" i="1" s="1"/>
  <c r="W745" i="1"/>
  <c r="W720" i="1" s="1"/>
  <c r="V745" i="1"/>
  <c r="V720" i="1" s="1"/>
  <c r="U745" i="1"/>
  <c r="U720" i="1" s="1"/>
  <c r="T745" i="1"/>
  <c r="T720" i="1" s="1"/>
  <c r="S745" i="1"/>
  <c r="S720" i="1" s="1"/>
  <c r="R745" i="1"/>
  <c r="Q745" i="1"/>
  <c r="Q720" i="1" s="1"/>
  <c r="P745" i="1"/>
  <c r="P720" i="1" s="1"/>
  <c r="O745" i="1"/>
  <c r="N745" i="1"/>
  <c r="N720" i="1" s="1"/>
  <c r="M745" i="1"/>
  <c r="M720" i="1" s="1"/>
  <c r="L745" i="1"/>
  <c r="L720" i="1" s="1"/>
  <c r="K745" i="1"/>
  <c r="K720" i="1" s="1"/>
  <c r="J745" i="1"/>
  <c r="J720" i="1" s="1"/>
  <c r="I745" i="1"/>
  <c r="I720" i="1" s="1"/>
  <c r="H745" i="1"/>
  <c r="H720" i="1" s="1"/>
  <c r="G745" i="1"/>
  <c r="G720" i="1" s="1"/>
  <c r="F745" i="1"/>
  <c r="F720" i="1" s="1"/>
  <c r="E745" i="1"/>
  <c r="E720" i="1" s="1"/>
  <c r="D745" i="1"/>
  <c r="D720" i="1" s="1"/>
  <c r="Z741" i="1"/>
  <c r="Z740" i="1" s="1"/>
  <c r="Z738" i="1" s="1"/>
  <c r="Z737" i="1" s="1"/>
  <c r="Y741" i="1"/>
  <c r="Y740" i="1" s="1"/>
  <c r="X741" i="1"/>
  <c r="X740" i="1" s="1"/>
  <c r="X738" i="1" s="1"/>
  <c r="X737" i="1" s="1"/>
  <c r="W741" i="1"/>
  <c r="W740" i="1" s="1"/>
  <c r="V741" i="1"/>
  <c r="V740" i="1" s="1"/>
  <c r="V738" i="1" s="1"/>
  <c r="V737" i="1" s="1"/>
  <c r="U741" i="1"/>
  <c r="U740" i="1" s="1"/>
  <c r="U738" i="1" s="1"/>
  <c r="U737" i="1" s="1"/>
  <c r="T741" i="1"/>
  <c r="T740" i="1" s="1"/>
  <c r="T738" i="1" s="1"/>
  <c r="T737" i="1" s="1"/>
  <c r="S741" i="1"/>
  <c r="S740" i="1" s="1"/>
  <c r="S738" i="1" s="1"/>
  <c r="S737" i="1" s="1"/>
  <c r="R741" i="1"/>
  <c r="R740" i="1" s="1"/>
  <c r="Q741" i="1"/>
  <c r="Q740" i="1" s="1"/>
  <c r="Q738" i="1" s="1"/>
  <c r="Q737" i="1" s="1"/>
  <c r="P741" i="1"/>
  <c r="P740" i="1" s="1"/>
  <c r="P738" i="1" s="1"/>
  <c r="P737" i="1" s="1"/>
  <c r="O741" i="1"/>
  <c r="N741" i="1"/>
  <c r="N740" i="1" s="1"/>
  <c r="N738" i="1" s="1"/>
  <c r="N737" i="1" s="1"/>
  <c r="M741" i="1"/>
  <c r="L741" i="1"/>
  <c r="L740" i="1" s="1"/>
  <c r="L738" i="1" s="1"/>
  <c r="L737" i="1" s="1"/>
  <c r="K741" i="1"/>
  <c r="K740" i="1" s="1"/>
  <c r="K738" i="1" s="1"/>
  <c r="K737" i="1" s="1"/>
  <c r="J741" i="1"/>
  <c r="J740" i="1" s="1"/>
  <c r="J738" i="1" s="1"/>
  <c r="J737" i="1" s="1"/>
  <c r="I741" i="1"/>
  <c r="I740" i="1" s="1"/>
  <c r="I738" i="1" s="1"/>
  <c r="I737" i="1" s="1"/>
  <c r="H741" i="1"/>
  <c r="H740" i="1" s="1"/>
  <c r="H738" i="1" s="1"/>
  <c r="H737" i="1" s="1"/>
  <c r="G741" i="1"/>
  <c r="G740" i="1" s="1"/>
  <c r="G738" i="1" s="1"/>
  <c r="G737" i="1" s="1"/>
  <c r="F741" i="1"/>
  <c r="F740" i="1" s="1"/>
  <c r="F738" i="1" s="1"/>
  <c r="F737" i="1" s="1"/>
  <c r="E741" i="1"/>
  <c r="D741" i="1"/>
  <c r="Z734" i="1"/>
  <c r="Z733" i="1" s="1"/>
  <c r="Y734" i="1"/>
  <c r="X734" i="1"/>
  <c r="X733" i="1" s="1"/>
  <c r="W734" i="1"/>
  <c r="V734" i="1"/>
  <c r="V733" i="1" s="1"/>
  <c r="V730" i="1" s="1"/>
  <c r="V728" i="1" s="1"/>
  <c r="U734" i="1"/>
  <c r="U733" i="1" s="1"/>
  <c r="T734" i="1"/>
  <c r="T733" i="1" s="1"/>
  <c r="T730" i="1" s="1"/>
  <c r="T728" i="1" s="1"/>
  <c r="S734" i="1"/>
  <c r="S733" i="1" s="1"/>
  <c r="R734" i="1"/>
  <c r="Q734" i="1"/>
  <c r="P734" i="1"/>
  <c r="O734" i="1"/>
  <c r="O733" i="1" s="1"/>
  <c r="O730" i="1" s="1"/>
  <c r="O728" i="1" s="1"/>
  <c r="N734" i="1"/>
  <c r="M734" i="1"/>
  <c r="M733" i="1" s="1"/>
  <c r="L734" i="1"/>
  <c r="K734" i="1"/>
  <c r="K733" i="1" s="1"/>
  <c r="K730" i="1" s="1"/>
  <c r="K728" i="1" s="1"/>
  <c r="J734" i="1"/>
  <c r="I734" i="1"/>
  <c r="H734" i="1"/>
  <c r="H733" i="1" s="1"/>
  <c r="G734" i="1"/>
  <c r="F734" i="1"/>
  <c r="E734" i="1"/>
  <c r="E733" i="1" s="1"/>
  <c r="E730" i="1" s="1"/>
  <c r="E728" i="1" s="1"/>
  <c r="D734" i="1"/>
  <c r="Z721" i="1"/>
  <c r="Y721" i="1"/>
  <c r="X721" i="1"/>
  <c r="W721" i="1"/>
  <c r="V721" i="1"/>
  <c r="U721" i="1"/>
  <c r="T721" i="1"/>
  <c r="S721" i="1"/>
  <c r="R721" i="1"/>
  <c r="Q721" i="1"/>
  <c r="P721" i="1"/>
  <c r="O721" i="1"/>
  <c r="N721" i="1"/>
  <c r="M721" i="1"/>
  <c r="L721" i="1"/>
  <c r="K721" i="1"/>
  <c r="J721" i="1"/>
  <c r="I721" i="1"/>
  <c r="H721" i="1"/>
  <c r="G721" i="1"/>
  <c r="F721" i="1"/>
  <c r="E721" i="1"/>
  <c r="D721" i="1"/>
  <c r="Z718" i="1"/>
  <c r="Y718" i="1"/>
  <c r="X718" i="1"/>
  <c r="W718" i="1"/>
  <c r="V718" i="1"/>
  <c r="U718" i="1"/>
  <c r="T718" i="1"/>
  <c r="S718" i="1"/>
  <c r="R718" i="1"/>
  <c r="Q718" i="1"/>
  <c r="P718" i="1"/>
  <c r="O718" i="1"/>
  <c r="N718" i="1"/>
  <c r="M718" i="1"/>
  <c r="L718" i="1"/>
  <c r="K718" i="1"/>
  <c r="J718" i="1"/>
  <c r="I718" i="1"/>
  <c r="H718" i="1"/>
  <c r="G718" i="1"/>
  <c r="F718" i="1"/>
  <c r="E718" i="1"/>
  <c r="D718" i="1"/>
  <c r="Z715" i="1"/>
  <c r="Z714" i="1" s="1"/>
  <c r="Z713" i="1" s="1"/>
  <c r="Z712" i="1" s="1"/>
  <c r="Y715" i="1"/>
  <c r="X715" i="1"/>
  <c r="X714" i="1" s="1"/>
  <c r="X713" i="1" s="1"/>
  <c r="X712" i="1" s="1"/>
  <c r="W715" i="1"/>
  <c r="V715" i="1"/>
  <c r="V714" i="1" s="1"/>
  <c r="V713" i="1" s="1"/>
  <c r="V712" i="1" s="1"/>
  <c r="U715" i="1"/>
  <c r="U714" i="1" s="1"/>
  <c r="U713" i="1" s="1"/>
  <c r="U712" i="1" s="1"/>
  <c r="T715" i="1"/>
  <c r="S715" i="1"/>
  <c r="R715" i="1"/>
  <c r="R714" i="1" s="1"/>
  <c r="R713" i="1" s="1"/>
  <c r="R712" i="1" s="1"/>
  <c r="Q715" i="1"/>
  <c r="Q714" i="1" s="1"/>
  <c r="Q713" i="1" s="1"/>
  <c r="Q712" i="1" s="1"/>
  <c r="P715" i="1"/>
  <c r="O715" i="1"/>
  <c r="O714" i="1" s="1"/>
  <c r="O713" i="1" s="1"/>
  <c r="O712" i="1" s="1"/>
  <c r="N715" i="1"/>
  <c r="N714" i="1" s="1"/>
  <c r="N713" i="1" s="1"/>
  <c r="N712" i="1" s="1"/>
  <c r="M715" i="1"/>
  <c r="M714" i="1" s="1"/>
  <c r="M713" i="1" s="1"/>
  <c r="M712" i="1" s="1"/>
  <c r="L715" i="1"/>
  <c r="L714" i="1" s="1"/>
  <c r="L713" i="1" s="1"/>
  <c r="L712" i="1" s="1"/>
  <c r="K715" i="1"/>
  <c r="K714" i="1" s="1"/>
  <c r="K713" i="1" s="1"/>
  <c r="K712" i="1" s="1"/>
  <c r="J715" i="1"/>
  <c r="J714" i="1" s="1"/>
  <c r="J713" i="1" s="1"/>
  <c r="J712" i="1" s="1"/>
  <c r="I715" i="1"/>
  <c r="H715" i="1"/>
  <c r="H714" i="1" s="1"/>
  <c r="H713" i="1" s="1"/>
  <c r="H712" i="1" s="1"/>
  <c r="G715" i="1"/>
  <c r="G714" i="1" s="1"/>
  <c r="G713" i="1" s="1"/>
  <c r="G712" i="1" s="1"/>
  <c r="F715" i="1"/>
  <c r="E715" i="1"/>
  <c r="D715" i="1"/>
  <c r="Z709" i="1"/>
  <c r="Z708" i="1" s="1"/>
  <c r="Z705" i="1" s="1"/>
  <c r="Z703" i="1" s="1"/>
  <c r="Y709" i="1"/>
  <c r="X709" i="1"/>
  <c r="X708" i="1" s="1"/>
  <c r="W709" i="1"/>
  <c r="V709" i="1"/>
  <c r="U709" i="1"/>
  <c r="U708" i="1" s="1"/>
  <c r="U705" i="1" s="1"/>
  <c r="U703" i="1" s="1"/>
  <c r="T709" i="1"/>
  <c r="T708" i="1" s="1"/>
  <c r="T705" i="1" s="1"/>
  <c r="T703" i="1" s="1"/>
  <c r="S709" i="1"/>
  <c r="S708" i="1" s="1"/>
  <c r="S705" i="1" s="1"/>
  <c r="S703" i="1" s="1"/>
  <c r="R709" i="1"/>
  <c r="Q709" i="1"/>
  <c r="Q708" i="1" s="1"/>
  <c r="Q705" i="1" s="1"/>
  <c r="Q703" i="1" s="1"/>
  <c r="P709" i="1"/>
  <c r="P708" i="1" s="1"/>
  <c r="P705" i="1" s="1"/>
  <c r="P703" i="1" s="1"/>
  <c r="O709" i="1"/>
  <c r="N709" i="1"/>
  <c r="N708" i="1" s="1"/>
  <c r="N705" i="1" s="1"/>
  <c r="N703" i="1" s="1"/>
  <c r="M709" i="1"/>
  <c r="M708" i="1" s="1"/>
  <c r="M705" i="1" s="1"/>
  <c r="M703" i="1" s="1"/>
  <c r="L709" i="1"/>
  <c r="L708" i="1" s="1"/>
  <c r="L705" i="1" s="1"/>
  <c r="L703" i="1" s="1"/>
  <c r="K709" i="1"/>
  <c r="K708" i="1" s="1"/>
  <c r="K705" i="1" s="1"/>
  <c r="K703" i="1" s="1"/>
  <c r="J709" i="1"/>
  <c r="J708" i="1" s="1"/>
  <c r="J705" i="1" s="1"/>
  <c r="J703" i="1" s="1"/>
  <c r="I709" i="1"/>
  <c r="H709" i="1"/>
  <c r="H708" i="1" s="1"/>
  <c r="H705" i="1" s="1"/>
  <c r="H703" i="1" s="1"/>
  <c r="G709" i="1"/>
  <c r="G708" i="1" s="1"/>
  <c r="G705" i="1" s="1"/>
  <c r="G703" i="1" s="1"/>
  <c r="F709" i="1"/>
  <c r="E709" i="1"/>
  <c r="E708" i="1" s="1"/>
  <c r="E705" i="1" s="1"/>
  <c r="E703" i="1" s="1"/>
  <c r="D709" i="1"/>
  <c r="Z701" i="1"/>
  <c r="Y701" i="1"/>
  <c r="X701" i="1"/>
  <c r="W701" i="1"/>
  <c r="V701" i="1"/>
  <c r="V700" i="1" s="1"/>
  <c r="U701" i="1"/>
  <c r="T701" i="1"/>
  <c r="T700" i="1" s="1"/>
  <c r="S701" i="1"/>
  <c r="S700" i="1" s="1"/>
  <c r="R701" i="1"/>
  <c r="Q701" i="1"/>
  <c r="P701" i="1"/>
  <c r="P700" i="1" s="1"/>
  <c r="O701" i="1"/>
  <c r="N701" i="1"/>
  <c r="M701" i="1"/>
  <c r="L701" i="1"/>
  <c r="K701" i="1"/>
  <c r="J701" i="1"/>
  <c r="I701" i="1"/>
  <c r="H701" i="1"/>
  <c r="H700" i="1" s="1"/>
  <c r="H697" i="1" s="1"/>
  <c r="G701" i="1"/>
  <c r="F701" i="1"/>
  <c r="E701" i="1"/>
  <c r="E700" i="1" s="1"/>
  <c r="D701" i="1"/>
  <c r="Z694" i="1"/>
  <c r="Y694" i="1"/>
  <c r="AA694" i="1" s="1"/>
  <c r="X694" i="1"/>
  <c r="W694" i="1"/>
  <c r="V694" i="1"/>
  <c r="U694" i="1"/>
  <c r="T694" i="1"/>
  <c r="S694" i="1"/>
  <c r="R694" i="1"/>
  <c r="Q694" i="1"/>
  <c r="P694" i="1"/>
  <c r="O694" i="1"/>
  <c r="N694" i="1"/>
  <c r="M694" i="1"/>
  <c r="L694" i="1"/>
  <c r="K694" i="1"/>
  <c r="J694" i="1"/>
  <c r="I694" i="1"/>
  <c r="H694" i="1"/>
  <c r="G694" i="1"/>
  <c r="F694" i="1"/>
  <c r="E694" i="1"/>
  <c r="D694" i="1"/>
  <c r="Z693" i="1"/>
  <c r="Y693" i="1"/>
  <c r="AA693" i="1" s="1"/>
  <c r="X693" i="1"/>
  <c r="W693" i="1"/>
  <c r="V693" i="1"/>
  <c r="U693" i="1"/>
  <c r="T693" i="1"/>
  <c r="S693" i="1"/>
  <c r="R693" i="1"/>
  <c r="Q693" i="1"/>
  <c r="P693" i="1"/>
  <c r="O693" i="1"/>
  <c r="N693" i="1"/>
  <c r="M693" i="1"/>
  <c r="L693" i="1"/>
  <c r="K693" i="1"/>
  <c r="J693" i="1"/>
  <c r="I693" i="1"/>
  <c r="H693" i="1"/>
  <c r="G693" i="1"/>
  <c r="F693" i="1"/>
  <c r="E693" i="1"/>
  <c r="D693" i="1"/>
  <c r="Z690" i="1"/>
  <c r="Y690" i="1"/>
  <c r="X690" i="1"/>
  <c r="W690" i="1"/>
  <c r="V690" i="1"/>
  <c r="U690" i="1"/>
  <c r="T690" i="1"/>
  <c r="S690" i="1"/>
  <c r="R690" i="1"/>
  <c r="Q690" i="1"/>
  <c r="P690" i="1"/>
  <c r="O690" i="1"/>
  <c r="N690" i="1"/>
  <c r="M690" i="1"/>
  <c r="L690" i="1"/>
  <c r="K690" i="1"/>
  <c r="J690" i="1"/>
  <c r="I690" i="1"/>
  <c r="H690" i="1"/>
  <c r="G690" i="1"/>
  <c r="F690" i="1"/>
  <c r="E690" i="1"/>
  <c r="D690" i="1"/>
  <c r="Z689" i="1"/>
  <c r="Y689" i="1"/>
  <c r="X689" i="1"/>
  <c r="W689" i="1"/>
  <c r="V689" i="1"/>
  <c r="U689" i="1"/>
  <c r="T689" i="1"/>
  <c r="S689" i="1"/>
  <c r="R689" i="1"/>
  <c r="Q689" i="1"/>
  <c r="P689" i="1"/>
  <c r="O689" i="1"/>
  <c r="N689" i="1"/>
  <c r="M689" i="1"/>
  <c r="L689" i="1"/>
  <c r="K689" i="1"/>
  <c r="J689" i="1"/>
  <c r="I689" i="1"/>
  <c r="H689" i="1"/>
  <c r="G689" i="1"/>
  <c r="F689" i="1"/>
  <c r="E689" i="1"/>
  <c r="D689" i="1"/>
  <c r="Z687" i="1"/>
  <c r="Y687" i="1"/>
  <c r="AA687" i="1" s="1"/>
  <c r="X687" i="1"/>
  <c r="W687" i="1"/>
  <c r="V687" i="1"/>
  <c r="U687" i="1"/>
  <c r="T687" i="1"/>
  <c r="S687" i="1"/>
  <c r="R687" i="1"/>
  <c r="Q687" i="1"/>
  <c r="P687" i="1"/>
  <c r="O687" i="1"/>
  <c r="N687" i="1"/>
  <c r="M687" i="1"/>
  <c r="L687" i="1"/>
  <c r="K687" i="1"/>
  <c r="J687" i="1"/>
  <c r="I687" i="1"/>
  <c r="H687" i="1"/>
  <c r="G687" i="1"/>
  <c r="F687" i="1"/>
  <c r="E687" i="1"/>
  <c r="D687" i="1"/>
  <c r="Z684" i="1"/>
  <c r="Y684" i="1"/>
  <c r="AA684" i="1" s="1"/>
  <c r="X684" i="1"/>
  <c r="W684" i="1"/>
  <c r="V684" i="1"/>
  <c r="U684" i="1"/>
  <c r="T684" i="1"/>
  <c r="S684" i="1"/>
  <c r="R684" i="1"/>
  <c r="Q684" i="1"/>
  <c r="P684" i="1"/>
  <c r="O684" i="1"/>
  <c r="N684" i="1"/>
  <c r="M684" i="1"/>
  <c r="L684" i="1"/>
  <c r="K684" i="1"/>
  <c r="J684" i="1"/>
  <c r="I684" i="1"/>
  <c r="H684" i="1"/>
  <c r="G684" i="1"/>
  <c r="F684" i="1"/>
  <c r="E684" i="1"/>
  <c r="D684" i="1"/>
  <c r="Z682" i="1"/>
  <c r="Y682" i="1"/>
  <c r="X682" i="1"/>
  <c r="W682" i="1"/>
  <c r="V682" i="1"/>
  <c r="U682" i="1"/>
  <c r="T682" i="1"/>
  <c r="S682" i="1"/>
  <c r="R682" i="1"/>
  <c r="Q682" i="1"/>
  <c r="P682" i="1"/>
  <c r="O682" i="1"/>
  <c r="N682" i="1"/>
  <c r="M682" i="1"/>
  <c r="L682" i="1"/>
  <c r="K682" i="1"/>
  <c r="J682" i="1"/>
  <c r="I682" i="1"/>
  <c r="H682" i="1"/>
  <c r="G682" i="1"/>
  <c r="F682" i="1"/>
  <c r="E682" i="1"/>
  <c r="D682" i="1"/>
  <c r="Z678" i="1"/>
  <c r="Z669" i="1" s="1"/>
  <c r="Y678" i="1"/>
  <c r="X678" i="1"/>
  <c r="W678" i="1"/>
  <c r="W677" i="1" s="1"/>
  <c r="V678" i="1"/>
  <c r="U678" i="1"/>
  <c r="T678" i="1"/>
  <c r="T669" i="1" s="1"/>
  <c r="S678" i="1"/>
  <c r="R678" i="1"/>
  <c r="R669" i="1" s="1"/>
  <c r="Q678" i="1"/>
  <c r="Q669" i="1" s="1"/>
  <c r="P678" i="1"/>
  <c r="O678" i="1"/>
  <c r="O669" i="1" s="1"/>
  <c r="N678" i="1"/>
  <c r="M678" i="1"/>
  <c r="L678" i="1"/>
  <c r="L669" i="1" s="1"/>
  <c r="K678" i="1"/>
  <c r="K677" i="1" s="1"/>
  <c r="J678" i="1"/>
  <c r="J669" i="1" s="1"/>
  <c r="I678" i="1"/>
  <c r="I677" i="1" s="1"/>
  <c r="H678" i="1"/>
  <c r="H677" i="1" s="1"/>
  <c r="G678" i="1"/>
  <c r="F678" i="1"/>
  <c r="E678" i="1"/>
  <c r="D678" i="1"/>
  <c r="Z672" i="1"/>
  <c r="Y672" i="1"/>
  <c r="AA672" i="1" s="1"/>
  <c r="X672" i="1"/>
  <c r="W672" i="1"/>
  <c r="V672" i="1"/>
  <c r="U672" i="1"/>
  <c r="T672" i="1"/>
  <c r="S672" i="1"/>
  <c r="R672" i="1"/>
  <c r="Q672" i="1"/>
  <c r="P672" i="1"/>
  <c r="O672" i="1"/>
  <c r="N672" i="1"/>
  <c r="M672" i="1"/>
  <c r="L672" i="1"/>
  <c r="K672" i="1"/>
  <c r="J672" i="1"/>
  <c r="I672" i="1"/>
  <c r="H672" i="1"/>
  <c r="G672" i="1"/>
  <c r="F672" i="1"/>
  <c r="E672" i="1"/>
  <c r="D672" i="1"/>
  <c r="Z671" i="1"/>
  <c r="Y671" i="1"/>
  <c r="X671" i="1"/>
  <c r="W671" i="1"/>
  <c r="V671" i="1"/>
  <c r="U671" i="1"/>
  <c r="T671" i="1"/>
  <c r="S671" i="1"/>
  <c r="R671" i="1"/>
  <c r="Q671" i="1"/>
  <c r="P671" i="1"/>
  <c r="O671" i="1"/>
  <c r="N671" i="1"/>
  <c r="M671" i="1"/>
  <c r="L671" i="1"/>
  <c r="K671" i="1"/>
  <c r="J671" i="1"/>
  <c r="I671" i="1"/>
  <c r="H671" i="1"/>
  <c r="G671" i="1"/>
  <c r="F671" i="1"/>
  <c r="E671" i="1"/>
  <c r="D671" i="1"/>
  <c r="Z670" i="1"/>
  <c r="Y670" i="1"/>
  <c r="X670" i="1"/>
  <c r="W670" i="1"/>
  <c r="V670" i="1"/>
  <c r="U670" i="1"/>
  <c r="T670" i="1"/>
  <c r="S670" i="1"/>
  <c r="R670" i="1"/>
  <c r="Q670" i="1"/>
  <c r="P670" i="1"/>
  <c r="O670" i="1"/>
  <c r="N670" i="1"/>
  <c r="M670" i="1"/>
  <c r="L670" i="1"/>
  <c r="K670" i="1"/>
  <c r="J670" i="1"/>
  <c r="I670" i="1"/>
  <c r="H670" i="1"/>
  <c r="G670" i="1"/>
  <c r="F670" i="1"/>
  <c r="E670" i="1"/>
  <c r="D670" i="1"/>
  <c r="Z667" i="1"/>
  <c r="Y667" i="1"/>
  <c r="X667" i="1"/>
  <c r="W667" i="1"/>
  <c r="V667" i="1"/>
  <c r="U667" i="1"/>
  <c r="T667" i="1"/>
  <c r="S667" i="1"/>
  <c r="R667" i="1"/>
  <c r="Q667" i="1"/>
  <c r="P667" i="1"/>
  <c r="O667" i="1"/>
  <c r="N667" i="1"/>
  <c r="M667" i="1"/>
  <c r="L667" i="1"/>
  <c r="K667" i="1"/>
  <c r="J667" i="1"/>
  <c r="I667" i="1"/>
  <c r="H667" i="1"/>
  <c r="G667" i="1"/>
  <c r="F667" i="1"/>
  <c r="E667" i="1"/>
  <c r="D667" i="1"/>
  <c r="Z665" i="1"/>
  <c r="Y665" i="1"/>
  <c r="AA665" i="1" s="1"/>
  <c r="X665" i="1"/>
  <c r="W665" i="1"/>
  <c r="V665" i="1"/>
  <c r="U665" i="1"/>
  <c r="T665" i="1"/>
  <c r="S665" i="1"/>
  <c r="R665" i="1"/>
  <c r="Q665" i="1"/>
  <c r="P665" i="1"/>
  <c r="O665" i="1"/>
  <c r="N665" i="1"/>
  <c r="M665" i="1"/>
  <c r="L665" i="1"/>
  <c r="K665" i="1"/>
  <c r="J665" i="1"/>
  <c r="I665" i="1"/>
  <c r="H665" i="1"/>
  <c r="G665" i="1"/>
  <c r="F665" i="1"/>
  <c r="E665" i="1"/>
  <c r="D665" i="1"/>
  <c r="Z660" i="1"/>
  <c r="Z659" i="1" s="1"/>
  <c r="Y660" i="1"/>
  <c r="X660" i="1"/>
  <c r="W660" i="1"/>
  <c r="W659" i="1" s="1"/>
  <c r="V660" i="1"/>
  <c r="V659" i="1" s="1"/>
  <c r="U660" i="1"/>
  <c r="T660" i="1"/>
  <c r="T659" i="1" s="1"/>
  <c r="S660" i="1"/>
  <c r="S659" i="1" s="1"/>
  <c r="R660" i="1"/>
  <c r="Q660" i="1"/>
  <c r="P660" i="1"/>
  <c r="P659" i="1" s="1"/>
  <c r="O660" i="1"/>
  <c r="N660" i="1"/>
  <c r="N659" i="1" s="1"/>
  <c r="M660" i="1"/>
  <c r="L660" i="1"/>
  <c r="L659" i="1" s="1"/>
  <c r="K660" i="1"/>
  <c r="K659" i="1" s="1"/>
  <c r="J660" i="1"/>
  <c r="J659" i="1" s="1"/>
  <c r="I660" i="1"/>
  <c r="H660" i="1"/>
  <c r="H659" i="1" s="1"/>
  <c r="G660" i="1"/>
  <c r="F660" i="1"/>
  <c r="E660" i="1"/>
  <c r="E659" i="1" s="1"/>
  <c r="D660" i="1"/>
  <c r="Z657" i="1"/>
  <c r="Y657" i="1"/>
  <c r="X657" i="1"/>
  <c r="X656" i="1" s="1"/>
  <c r="W657" i="1"/>
  <c r="V657" i="1"/>
  <c r="U657" i="1"/>
  <c r="U656" i="1" s="1"/>
  <c r="T657" i="1"/>
  <c r="T656" i="1" s="1"/>
  <c r="S657" i="1"/>
  <c r="S656" i="1" s="1"/>
  <c r="R657" i="1"/>
  <c r="R656" i="1" s="1"/>
  <c r="Q657" i="1"/>
  <c r="Q656" i="1" s="1"/>
  <c r="P657" i="1"/>
  <c r="P656" i="1" s="1"/>
  <c r="O657" i="1"/>
  <c r="O656" i="1" s="1"/>
  <c r="N657" i="1"/>
  <c r="N656" i="1" s="1"/>
  <c r="M657" i="1"/>
  <c r="M656" i="1" s="1"/>
  <c r="L657" i="1"/>
  <c r="L656" i="1" s="1"/>
  <c r="K657" i="1"/>
  <c r="J657" i="1"/>
  <c r="J656" i="1" s="1"/>
  <c r="I657" i="1"/>
  <c r="H657" i="1"/>
  <c r="G657" i="1"/>
  <c r="G656" i="1" s="1"/>
  <c r="F657" i="1"/>
  <c r="E657" i="1"/>
  <c r="D657" i="1"/>
  <c r="Z655" i="1"/>
  <c r="Y655" i="1"/>
  <c r="X655" i="1"/>
  <c r="W655" i="1"/>
  <c r="V655" i="1"/>
  <c r="U655" i="1"/>
  <c r="T655" i="1"/>
  <c r="S655" i="1"/>
  <c r="R655" i="1"/>
  <c r="Q655" i="1"/>
  <c r="P655" i="1"/>
  <c r="O655" i="1"/>
  <c r="N655" i="1"/>
  <c r="M655" i="1"/>
  <c r="L655" i="1"/>
  <c r="K655" i="1"/>
  <c r="J655" i="1"/>
  <c r="I655" i="1"/>
  <c r="H655" i="1"/>
  <c r="G655" i="1"/>
  <c r="F655" i="1"/>
  <c r="E655" i="1"/>
  <c r="D655" i="1"/>
  <c r="Z654" i="1"/>
  <c r="Y654" i="1"/>
  <c r="AA654" i="1" s="1"/>
  <c r="X654" i="1"/>
  <c r="W654" i="1"/>
  <c r="V654" i="1"/>
  <c r="U654" i="1"/>
  <c r="T654" i="1"/>
  <c r="S654" i="1"/>
  <c r="R654" i="1"/>
  <c r="Q654" i="1"/>
  <c r="P654" i="1"/>
  <c r="O654" i="1"/>
  <c r="N654" i="1"/>
  <c r="M654" i="1"/>
  <c r="L654" i="1"/>
  <c r="K654" i="1"/>
  <c r="J654" i="1"/>
  <c r="I654" i="1"/>
  <c r="H654" i="1"/>
  <c r="G654" i="1"/>
  <c r="F654" i="1"/>
  <c r="E654" i="1"/>
  <c r="D654" i="1"/>
  <c r="Z653" i="1"/>
  <c r="Y653" i="1"/>
  <c r="AA653" i="1" s="1"/>
  <c r="X653" i="1"/>
  <c r="W653" i="1"/>
  <c r="V653" i="1"/>
  <c r="U653" i="1"/>
  <c r="T653" i="1"/>
  <c r="S653" i="1"/>
  <c r="R653" i="1"/>
  <c r="Q653" i="1"/>
  <c r="P653" i="1"/>
  <c r="O653" i="1"/>
  <c r="N653" i="1"/>
  <c r="M653" i="1"/>
  <c r="L653" i="1"/>
  <c r="K653" i="1"/>
  <c r="J653" i="1"/>
  <c r="I653" i="1"/>
  <c r="H653" i="1"/>
  <c r="G653" i="1"/>
  <c r="F653" i="1"/>
  <c r="E653" i="1"/>
  <c r="D653" i="1"/>
  <c r="Z652" i="1"/>
  <c r="Y652" i="1"/>
  <c r="X652" i="1"/>
  <c r="W652" i="1"/>
  <c r="V652" i="1"/>
  <c r="U652" i="1"/>
  <c r="T652" i="1"/>
  <c r="S652" i="1"/>
  <c r="R652" i="1"/>
  <c r="Q652" i="1"/>
  <c r="P652" i="1"/>
  <c r="O652" i="1"/>
  <c r="N652" i="1"/>
  <c r="M652" i="1"/>
  <c r="L652" i="1"/>
  <c r="K652" i="1"/>
  <c r="J652" i="1"/>
  <c r="I652" i="1"/>
  <c r="H652" i="1"/>
  <c r="G652" i="1"/>
  <c r="F652" i="1"/>
  <c r="E652" i="1"/>
  <c r="D652" i="1"/>
  <c r="Z648" i="1"/>
  <c r="Z647" i="1" s="1"/>
  <c r="Z645" i="1" s="1"/>
  <c r="Z644" i="1" s="1"/>
  <c r="Y648" i="1"/>
  <c r="X648" i="1"/>
  <c r="X647" i="1" s="1"/>
  <c r="X645" i="1" s="1"/>
  <c r="X644" i="1" s="1"/>
  <c r="W648" i="1"/>
  <c r="V648" i="1"/>
  <c r="V647" i="1" s="1"/>
  <c r="V645" i="1" s="1"/>
  <c r="V644" i="1" s="1"/>
  <c r="U648" i="1"/>
  <c r="U647" i="1" s="1"/>
  <c r="U645" i="1" s="1"/>
  <c r="U644" i="1" s="1"/>
  <c r="T648" i="1"/>
  <c r="T647" i="1" s="1"/>
  <c r="T645" i="1" s="1"/>
  <c r="T644" i="1" s="1"/>
  <c r="S648" i="1"/>
  <c r="S647" i="1" s="1"/>
  <c r="S645" i="1" s="1"/>
  <c r="S644" i="1" s="1"/>
  <c r="R648" i="1"/>
  <c r="R647" i="1" s="1"/>
  <c r="R645" i="1" s="1"/>
  <c r="R644" i="1" s="1"/>
  <c r="Q648" i="1"/>
  <c r="Q647" i="1" s="1"/>
  <c r="Q645" i="1" s="1"/>
  <c r="Q644" i="1" s="1"/>
  <c r="P648" i="1"/>
  <c r="P647" i="1" s="1"/>
  <c r="P645" i="1" s="1"/>
  <c r="P644" i="1" s="1"/>
  <c r="O648" i="1"/>
  <c r="O647" i="1" s="1"/>
  <c r="O645" i="1" s="1"/>
  <c r="O644" i="1" s="1"/>
  <c r="N648" i="1"/>
  <c r="N647" i="1" s="1"/>
  <c r="N645" i="1" s="1"/>
  <c r="N644" i="1" s="1"/>
  <c r="M648" i="1"/>
  <c r="L648" i="1"/>
  <c r="L647" i="1" s="1"/>
  <c r="L645" i="1" s="1"/>
  <c r="L644" i="1" s="1"/>
  <c r="K648" i="1"/>
  <c r="K647" i="1" s="1"/>
  <c r="K645" i="1" s="1"/>
  <c r="K644" i="1" s="1"/>
  <c r="J648" i="1"/>
  <c r="J647" i="1" s="1"/>
  <c r="J645" i="1" s="1"/>
  <c r="J644" i="1" s="1"/>
  <c r="I648" i="1"/>
  <c r="H648" i="1"/>
  <c r="H647" i="1" s="1"/>
  <c r="H645" i="1" s="1"/>
  <c r="H644" i="1" s="1"/>
  <c r="G648" i="1"/>
  <c r="G647" i="1" s="1"/>
  <c r="G645" i="1" s="1"/>
  <c r="G644" i="1" s="1"/>
  <c r="F648" i="1"/>
  <c r="E648" i="1"/>
  <c r="E647" i="1" s="1"/>
  <c r="E645" i="1" s="1"/>
  <c r="E644" i="1" s="1"/>
  <c r="D648" i="1"/>
  <c r="Z642" i="1"/>
  <c r="Z641" i="1" s="1"/>
  <c r="Y642" i="1"/>
  <c r="AA642" i="1" s="1"/>
  <c r="X642" i="1"/>
  <c r="X641" i="1" s="1"/>
  <c r="W642" i="1"/>
  <c r="V642" i="1"/>
  <c r="V641" i="1" s="1"/>
  <c r="U642" i="1"/>
  <c r="U641" i="1" s="1"/>
  <c r="T642" i="1"/>
  <c r="T641" i="1" s="1"/>
  <c r="S642" i="1"/>
  <c r="S641" i="1" s="1"/>
  <c r="R642" i="1"/>
  <c r="R641" i="1" s="1"/>
  <c r="Q642" i="1"/>
  <c r="Q641" i="1" s="1"/>
  <c r="P642" i="1"/>
  <c r="P641" i="1" s="1"/>
  <c r="O642" i="1"/>
  <c r="O641" i="1" s="1"/>
  <c r="N642" i="1"/>
  <c r="N641" i="1" s="1"/>
  <c r="M642" i="1"/>
  <c r="L642" i="1"/>
  <c r="L641" i="1" s="1"/>
  <c r="K642" i="1"/>
  <c r="K641" i="1" s="1"/>
  <c r="J642" i="1"/>
  <c r="J641" i="1" s="1"/>
  <c r="I642" i="1"/>
  <c r="H642" i="1"/>
  <c r="H641" i="1" s="1"/>
  <c r="G642" i="1"/>
  <c r="G641" i="1" s="1"/>
  <c r="F642" i="1"/>
  <c r="E642" i="1"/>
  <c r="E641" i="1" s="1"/>
  <c r="D642" i="1"/>
  <c r="D641" i="1" s="1"/>
  <c r="Z638" i="1"/>
  <c r="Z637" i="1" s="1"/>
  <c r="Y638" i="1"/>
  <c r="X638" i="1"/>
  <c r="X637" i="1" s="1"/>
  <c r="W638" i="1"/>
  <c r="W637" i="1" s="1"/>
  <c r="V638" i="1"/>
  <c r="V637" i="1" s="1"/>
  <c r="U638" i="1"/>
  <c r="U637" i="1" s="1"/>
  <c r="T638" i="1"/>
  <c r="T637" i="1" s="1"/>
  <c r="S638" i="1"/>
  <c r="S637" i="1" s="1"/>
  <c r="R638" i="1"/>
  <c r="R637" i="1" s="1"/>
  <c r="Q638" i="1"/>
  <c r="Q637" i="1" s="1"/>
  <c r="P638" i="1"/>
  <c r="P637" i="1" s="1"/>
  <c r="O638" i="1"/>
  <c r="O637" i="1" s="1"/>
  <c r="N638" i="1"/>
  <c r="N637" i="1" s="1"/>
  <c r="M638" i="1"/>
  <c r="M637" i="1" s="1"/>
  <c r="L638" i="1"/>
  <c r="L637" i="1" s="1"/>
  <c r="K638" i="1"/>
  <c r="K637" i="1" s="1"/>
  <c r="J638" i="1"/>
  <c r="J637" i="1" s="1"/>
  <c r="I638" i="1"/>
  <c r="I637" i="1" s="1"/>
  <c r="H638" i="1"/>
  <c r="H637" i="1" s="1"/>
  <c r="G638" i="1"/>
  <c r="G637" i="1" s="1"/>
  <c r="F638" i="1"/>
  <c r="F637" i="1" s="1"/>
  <c r="E638" i="1"/>
  <c r="E637" i="1" s="1"/>
  <c r="D638" i="1"/>
  <c r="Z634" i="1"/>
  <c r="Y634" i="1"/>
  <c r="X634" i="1"/>
  <c r="W634" i="1"/>
  <c r="V634" i="1"/>
  <c r="U634" i="1"/>
  <c r="U633" i="1" s="1"/>
  <c r="T634" i="1"/>
  <c r="T633" i="1" s="1"/>
  <c r="S634" i="1"/>
  <c r="S633" i="1" s="1"/>
  <c r="R634" i="1"/>
  <c r="R633" i="1" s="1"/>
  <c r="Q634" i="1"/>
  <c r="Q633" i="1" s="1"/>
  <c r="P634" i="1"/>
  <c r="P633" i="1" s="1"/>
  <c r="O634" i="1"/>
  <c r="O633" i="1" s="1"/>
  <c r="N634" i="1"/>
  <c r="N633" i="1" s="1"/>
  <c r="M634" i="1"/>
  <c r="L634" i="1"/>
  <c r="K634" i="1"/>
  <c r="K633" i="1" s="1"/>
  <c r="J634" i="1"/>
  <c r="I634" i="1"/>
  <c r="H634" i="1"/>
  <c r="H633" i="1" s="1"/>
  <c r="G634" i="1"/>
  <c r="F634" i="1"/>
  <c r="E634" i="1"/>
  <c r="E633" i="1" s="1"/>
  <c r="D634" i="1"/>
  <c r="Z629" i="1"/>
  <c r="Z628" i="1" s="1"/>
  <c r="Y629" i="1"/>
  <c r="X629" i="1"/>
  <c r="X628" i="1" s="1"/>
  <c r="W629" i="1"/>
  <c r="W628" i="1" s="1"/>
  <c r="V629" i="1"/>
  <c r="V628" i="1" s="1"/>
  <c r="U629" i="1"/>
  <c r="T629" i="1"/>
  <c r="T628" i="1" s="1"/>
  <c r="S629" i="1"/>
  <c r="S628" i="1" s="1"/>
  <c r="R629" i="1"/>
  <c r="R628" i="1" s="1"/>
  <c r="Q629" i="1"/>
  <c r="P629" i="1"/>
  <c r="P628" i="1" s="1"/>
  <c r="O629" i="1"/>
  <c r="O628" i="1" s="1"/>
  <c r="N629" i="1"/>
  <c r="N628" i="1" s="1"/>
  <c r="M629" i="1"/>
  <c r="M628" i="1" s="1"/>
  <c r="L629" i="1"/>
  <c r="L628" i="1" s="1"/>
  <c r="K629" i="1"/>
  <c r="J629" i="1"/>
  <c r="J628" i="1" s="1"/>
  <c r="I629" i="1"/>
  <c r="I628" i="1" s="1"/>
  <c r="H629" i="1"/>
  <c r="H628" i="1" s="1"/>
  <c r="G629" i="1"/>
  <c r="G628" i="1" s="1"/>
  <c r="F629" i="1"/>
  <c r="F628" i="1" s="1"/>
  <c r="E629" i="1"/>
  <c r="E628" i="1" s="1"/>
  <c r="D629" i="1"/>
  <c r="Z627" i="1"/>
  <c r="Y627" i="1"/>
  <c r="AA627" i="1" s="1"/>
  <c r="X627" i="1"/>
  <c r="W627" i="1"/>
  <c r="V627" i="1"/>
  <c r="U627" i="1"/>
  <c r="T627" i="1"/>
  <c r="S627" i="1"/>
  <c r="R627" i="1"/>
  <c r="Q627" i="1"/>
  <c r="P627" i="1"/>
  <c r="O627" i="1"/>
  <c r="N627" i="1"/>
  <c r="M627" i="1"/>
  <c r="L627" i="1"/>
  <c r="K627" i="1"/>
  <c r="J627" i="1"/>
  <c r="I627" i="1"/>
  <c r="H627" i="1"/>
  <c r="G627" i="1"/>
  <c r="F627" i="1"/>
  <c r="E627" i="1"/>
  <c r="D627" i="1"/>
  <c r="Z626" i="1"/>
  <c r="Y626" i="1"/>
  <c r="AA626" i="1" s="1"/>
  <c r="X626" i="1"/>
  <c r="W626" i="1"/>
  <c r="V626" i="1"/>
  <c r="U626" i="1"/>
  <c r="T626" i="1"/>
  <c r="S626" i="1"/>
  <c r="R626" i="1"/>
  <c r="Q626" i="1"/>
  <c r="P626" i="1"/>
  <c r="O626" i="1"/>
  <c r="N626" i="1"/>
  <c r="M626" i="1"/>
  <c r="L626" i="1"/>
  <c r="K626" i="1"/>
  <c r="J626" i="1"/>
  <c r="I626" i="1"/>
  <c r="H626" i="1"/>
  <c r="G626" i="1"/>
  <c r="F626" i="1"/>
  <c r="E626" i="1"/>
  <c r="D626" i="1"/>
  <c r="Z625" i="1"/>
  <c r="Z553" i="1" s="1"/>
  <c r="Y625" i="1"/>
  <c r="X625" i="1"/>
  <c r="X553" i="1" s="1"/>
  <c r="W625" i="1"/>
  <c r="W553" i="1" s="1"/>
  <c r="V625" i="1"/>
  <c r="V553" i="1" s="1"/>
  <c r="U625" i="1"/>
  <c r="U553" i="1" s="1"/>
  <c r="T625" i="1"/>
  <c r="T553" i="1" s="1"/>
  <c r="S625" i="1"/>
  <c r="S553" i="1" s="1"/>
  <c r="R625" i="1"/>
  <c r="R553" i="1" s="1"/>
  <c r="Q625" i="1"/>
  <c r="Q553" i="1" s="1"/>
  <c r="P625" i="1"/>
  <c r="P553" i="1" s="1"/>
  <c r="O625" i="1"/>
  <c r="O553" i="1" s="1"/>
  <c r="N625" i="1"/>
  <c r="N553" i="1" s="1"/>
  <c r="M625" i="1"/>
  <c r="M553" i="1" s="1"/>
  <c r="L625" i="1"/>
  <c r="L553" i="1" s="1"/>
  <c r="K625" i="1"/>
  <c r="K553" i="1" s="1"/>
  <c r="J625" i="1"/>
  <c r="J553" i="1" s="1"/>
  <c r="I625" i="1"/>
  <c r="I553" i="1" s="1"/>
  <c r="H625" i="1"/>
  <c r="H553" i="1" s="1"/>
  <c r="G625" i="1"/>
  <c r="G553" i="1" s="1"/>
  <c r="F625" i="1"/>
  <c r="F553" i="1" s="1"/>
  <c r="E625" i="1"/>
  <c r="E553" i="1" s="1"/>
  <c r="D625" i="1"/>
  <c r="D553" i="1" s="1"/>
  <c r="Z624" i="1"/>
  <c r="Y624" i="1"/>
  <c r="X624" i="1"/>
  <c r="W624" i="1"/>
  <c r="V624" i="1"/>
  <c r="U624" i="1"/>
  <c r="T624" i="1"/>
  <c r="S624" i="1"/>
  <c r="R624" i="1"/>
  <c r="Q624" i="1"/>
  <c r="P624" i="1"/>
  <c r="O624" i="1"/>
  <c r="N624" i="1"/>
  <c r="M624" i="1"/>
  <c r="L624" i="1"/>
  <c r="K624" i="1"/>
  <c r="J624" i="1"/>
  <c r="I624" i="1"/>
  <c r="H624" i="1"/>
  <c r="G624" i="1"/>
  <c r="F624" i="1"/>
  <c r="E624" i="1"/>
  <c r="D624" i="1"/>
  <c r="Z618" i="1"/>
  <c r="Z616" i="1" s="1"/>
  <c r="Y618" i="1"/>
  <c r="X618" i="1"/>
  <c r="X616" i="1" s="1"/>
  <c r="W618" i="1"/>
  <c r="W616" i="1" s="1"/>
  <c r="V618" i="1"/>
  <c r="V616" i="1" s="1"/>
  <c r="U618" i="1"/>
  <c r="U616" i="1" s="1"/>
  <c r="T618" i="1"/>
  <c r="T616" i="1" s="1"/>
  <c r="S618" i="1"/>
  <c r="S616" i="1" s="1"/>
  <c r="R618" i="1"/>
  <c r="R616" i="1" s="1"/>
  <c r="Q618" i="1"/>
  <c r="Q616" i="1" s="1"/>
  <c r="P618" i="1"/>
  <c r="P616" i="1" s="1"/>
  <c r="O618" i="1"/>
  <c r="O616" i="1" s="1"/>
  <c r="N618" i="1"/>
  <c r="N616" i="1" s="1"/>
  <c r="M618" i="1"/>
  <c r="M616" i="1" s="1"/>
  <c r="L618" i="1"/>
  <c r="L616" i="1" s="1"/>
  <c r="K618" i="1"/>
  <c r="K616" i="1" s="1"/>
  <c r="J618" i="1"/>
  <c r="J616" i="1" s="1"/>
  <c r="I618" i="1"/>
  <c r="H618" i="1"/>
  <c r="H616" i="1" s="1"/>
  <c r="G618" i="1"/>
  <c r="G616" i="1" s="1"/>
  <c r="F618" i="1"/>
  <c r="F616" i="1" s="1"/>
  <c r="E618" i="1"/>
  <c r="E616" i="1" s="1"/>
  <c r="D618" i="1"/>
  <c r="D616" i="1" s="1"/>
  <c r="Z614" i="1"/>
  <c r="Z613" i="1" s="1"/>
  <c r="Y614" i="1"/>
  <c r="Y613" i="1" s="1"/>
  <c r="X614" i="1"/>
  <c r="X613" i="1" s="1"/>
  <c r="W614" i="1"/>
  <c r="W613" i="1" s="1"/>
  <c r="V614" i="1"/>
  <c r="V613" i="1" s="1"/>
  <c r="U614" i="1"/>
  <c r="U613" i="1" s="1"/>
  <c r="T614" i="1"/>
  <c r="T613" i="1" s="1"/>
  <c r="S614" i="1"/>
  <c r="S613" i="1" s="1"/>
  <c r="R614" i="1"/>
  <c r="R613" i="1" s="1"/>
  <c r="Q614" i="1"/>
  <c r="Q613" i="1" s="1"/>
  <c r="P614" i="1"/>
  <c r="P613" i="1" s="1"/>
  <c r="O614" i="1"/>
  <c r="O613" i="1" s="1"/>
  <c r="N614" i="1"/>
  <c r="N613" i="1" s="1"/>
  <c r="M614" i="1"/>
  <c r="M613" i="1" s="1"/>
  <c r="L614" i="1"/>
  <c r="L613" i="1" s="1"/>
  <c r="K614" i="1"/>
  <c r="K613" i="1" s="1"/>
  <c r="J614" i="1"/>
  <c r="J613" i="1" s="1"/>
  <c r="I614" i="1"/>
  <c r="I613" i="1" s="1"/>
  <c r="H614" i="1"/>
  <c r="H613" i="1" s="1"/>
  <c r="G614" i="1"/>
  <c r="G613" i="1" s="1"/>
  <c r="F614" i="1"/>
  <c r="E614" i="1"/>
  <c r="E613" i="1" s="1"/>
  <c r="D614" i="1"/>
  <c r="D613" i="1" s="1"/>
  <c r="Z611" i="1"/>
  <c r="Z610" i="1" s="1"/>
  <c r="Y611" i="1"/>
  <c r="Y610" i="1" s="1"/>
  <c r="X611" i="1"/>
  <c r="X610" i="1" s="1"/>
  <c r="W611" i="1"/>
  <c r="W610" i="1" s="1"/>
  <c r="V611" i="1"/>
  <c r="V610" i="1" s="1"/>
  <c r="U611" i="1"/>
  <c r="U610" i="1" s="1"/>
  <c r="T611" i="1"/>
  <c r="T610" i="1" s="1"/>
  <c r="S611" i="1"/>
  <c r="S610" i="1" s="1"/>
  <c r="R611" i="1"/>
  <c r="R610" i="1" s="1"/>
  <c r="Q611" i="1"/>
  <c r="Q610" i="1" s="1"/>
  <c r="P611" i="1"/>
  <c r="P610" i="1" s="1"/>
  <c r="O611" i="1"/>
  <c r="O610" i="1" s="1"/>
  <c r="N611" i="1"/>
  <c r="N610" i="1" s="1"/>
  <c r="M611" i="1"/>
  <c r="M610" i="1" s="1"/>
  <c r="L611" i="1"/>
  <c r="L610" i="1" s="1"/>
  <c r="K611" i="1"/>
  <c r="K610" i="1" s="1"/>
  <c r="J611" i="1"/>
  <c r="J610" i="1" s="1"/>
  <c r="I611" i="1"/>
  <c r="I610" i="1" s="1"/>
  <c r="H611" i="1"/>
  <c r="H610" i="1" s="1"/>
  <c r="G611" i="1"/>
  <c r="G610" i="1" s="1"/>
  <c r="F611" i="1"/>
  <c r="F610" i="1" s="1"/>
  <c r="E611" i="1"/>
  <c r="E610" i="1" s="1"/>
  <c r="D611" i="1"/>
  <c r="Z608" i="1"/>
  <c r="Z607" i="1" s="1"/>
  <c r="Z604" i="1" s="1"/>
  <c r="Y608" i="1"/>
  <c r="X608" i="1"/>
  <c r="X607" i="1" s="1"/>
  <c r="X604" i="1" s="1"/>
  <c r="X603" i="1" s="1"/>
  <c r="W608" i="1"/>
  <c r="W607" i="1" s="1"/>
  <c r="W604" i="1" s="1"/>
  <c r="V608" i="1"/>
  <c r="V607" i="1" s="1"/>
  <c r="U608" i="1"/>
  <c r="U607" i="1" s="1"/>
  <c r="U604" i="1" s="1"/>
  <c r="U603" i="1" s="1"/>
  <c r="T608" i="1"/>
  <c r="T607" i="1" s="1"/>
  <c r="T604" i="1" s="1"/>
  <c r="S608" i="1"/>
  <c r="R608" i="1"/>
  <c r="Q608" i="1"/>
  <c r="P608" i="1"/>
  <c r="P607" i="1" s="1"/>
  <c r="P604" i="1" s="1"/>
  <c r="O608" i="1"/>
  <c r="O607" i="1" s="1"/>
  <c r="O604" i="1" s="1"/>
  <c r="O603" i="1" s="1"/>
  <c r="N608" i="1"/>
  <c r="M608" i="1"/>
  <c r="M607" i="1" s="1"/>
  <c r="L608" i="1"/>
  <c r="L607" i="1" s="1"/>
  <c r="L604" i="1" s="1"/>
  <c r="K608" i="1"/>
  <c r="J608" i="1"/>
  <c r="J607" i="1" s="1"/>
  <c r="J604" i="1" s="1"/>
  <c r="I608" i="1"/>
  <c r="H608" i="1"/>
  <c r="H607" i="1" s="1"/>
  <c r="G608" i="1"/>
  <c r="F608" i="1"/>
  <c r="E608" i="1"/>
  <c r="E607" i="1" s="1"/>
  <c r="E604" i="1" s="1"/>
  <c r="D608" i="1"/>
  <c r="Z599" i="1"/>
  <c r="Z598" i="1" s="1"/>
  <c r="Y599" i="1"/>
  <c r="X599" i="1"/>
  <c r="X598" i="1" s="1"/>
  <c r="W599" i="1"/>
  <c r="V599" i="1"/>
  <c r="U599" i="1"/>
  <c r="U598" i="1" s="1"/>
  <c r="T599" i="1"/>
  <c r="T598" i="1" s="1"/>
  <c r="S599" i="1"/>
  <c r="S598" i="1" s="1"/>
  <c r="S594" i="1" s="1"/>
  <c r="S592" i="1" s="1"/>
  <c r="R599" i="1"/>
  <c r="R598" i="1" s="1"/>
  <c r="R594" i="1" s="1"/>
  <c r="R592" i="1" s="1"/>
  <c r="Q599" i="1"/>
  <c r="Q598" i="1" s="1"/>
  <c r="P599" i="1"/>
  <c r="O599" i="1"/>
  <c r="N599" i="1"/>
  <c r="N598" i="1" s="1"/>
  <c r="N594" i="1" s="1"/>
  <c r="N592" i="1" s="1"/>
  <c r="M599" i="1"/>
  <c r="L599" i="1"/>
  <c r="L598" i="1" s="1"/>
  <c r="K599" i="1"/>
  <c r="K598" i="1" s="1"/>
  <c r="K594" i="1" s="1"/>
  <c r="K592" i="1" s="1"/>
  <c r="J599" i="1"/>
  <c r="J598" i="1" s="1"/>
  <c r="J594" i="1" s="1"/>
  <c r="J592" i="1" s="1"/>
  <c r="I599" i="1"/>
  <c r="I598" i="1" s="1"/>
  <c r="H599" i="1"/>
  <c r="G599" i="1"/>
  <c r="G598" i="1" s="1"/>
  <c r="F599" i="1"/>
  <c r="F598" i="1" s="1"/>
  <c r="E599" i="1"/>
  <c r="E598" i="1" s="1"/>
  <c r="D599" i="1"/>
  <c r="Z591" i="1"/>
  <c r="Y591" i="1"/>
  <c r="AA591" i="1" s="1"/>
  <c r="X591" i="1"/>
  <c r="W591" i="1"/>
  <c r="V591" i="1"/>
  <c r="U591" i="1"/>
  <c r="T591" i="1"/>
  <c r="S591" i="1"/>
  <c r="R591" i="1"/>
  <c r="Q591" i="1"/>
  <c r="P591" i="1"/>
  <c r="O591" i="1"/>
  <c r="N591" i="1"/>
  <c r="M591" i="1"/>
  <c r="L591" i="1"/>
  <c r="K591" i="1"/>
  <c r="J591" i="1"/>
  <c r="I591" i="1"/>
  <c r="H591" i="1"/>
  <c r="G591" i="1"/>
  <c r="F591" i="1"/>
  <c r="E591" i="1"/>
  <c r="D591" i="1"/>
  <c r="Z590" i="1"/>
  <c r="Z558" i="1" s="1"/>
  <c r="Y590" i="1"/>
  <c r="X590" i="1"/>
  <c r="X558" i="1" s="1"/>
  <c r="W590" i="1"/>
  <c r="W558" i="1" s="1"/>
  <c r="V590" i="1"/>
  <c r="V558" i="1" s="1"/>
  <c r="U590" i="1"/>
  <c r="U558" i="1" s="1"/>
  <c r="T590" i="1"/>
  <c r="T558" i="1" s="1"/>
  <c r="S590" i="1"/>
  <c r="S558" i="1" s="1"/>
  <c r="R590" i="1"/>
  <c r="R558" i="1" s="1"/>
  <c r="Q590" i="1"/>
  <c r="Q558" i="1" s="1"/>
  <c r="P590" i="1"/>
  <c r="P558" i="1" s="1"/>
  <c r="O590" i="1"/>
  <c r="O558" i="1" s="1"/>
  <c r="N590" i="1"/>
  <c r="N558" i="1" s="1"/>
  <c r="M590" i="1"/>
  <c r="M558" i="1" s="1"/>
  <c r="L590" i="1"/>
  <c r="L558" i="1" s="1"/>
  <c r="K590" i="1"/>
  <c r="K558" i="1" s="1"/>
  <c r="J590" i="1"/>
  <c r="J558" i="1" s="1"/>
  <c r="I590" i="1"/>
  <c r="I558" i="1" s="1"/>
  <c r="H590" i="1"/>
  <c r="H558" i="1" s="1"/>
  <c r="G590" i="1"/>
  <c r="G558" i="1" s="1"/>
  <c r="F590" i="1"/>
  <c r="F558" i="1" s="1"/>
  <c r="E590" i="1"/>
  <c r="E558" i="1" s="1"/>
  <c r="D590" i="1"/>
  <c r="Z587" i="1"/>
  <c r="Y587" i="1"/>
  <c r="X587" i="1"/>
  <c r="W587" i="1"/>
  <c r="V587" i="1"/>
  <c r="U587" i="1"/>
  <c r="T587" i="1"/>
  <c r="S587" i="1"/>
  <c r="R587" i="1"/>
  <c r="Q587" i="1"/>
  <c r="P587" i="1"/>
  <c r="O587" i="1"/>
  <c r="N587" i="1"/>
  <c r="M587" i="1"/>
  <c r="L587" i="1"/>
  <c r="K587" i="1"/>
  <c r="J587" i="1"/>
  <c r="I587" i="1"/>
  <c r="H587" i="1"/>
  <c r="G587" i="1"/>
  <c r="F587" i="1"/>
  <c r="E587" i="1"/>
  <c r="D587" i="1"/>
  <c r="Z586" i="1"/>
  <c r="Z554" i="1" s="1"/>
  <c r="Y586" i="1"/>
  <c r="X586" i="1"/>
  <c r="X554" i="1" s="1"/>
  <c r="W586" i="1"/>
  <c r="W554" i="1" s="1"/>
  <c r="V586" i="1"/>
  <c r="V554" i="1" s="1"/>
  <c r="U586" i="1"/>
  <c r="U554" i="1" s="1"/>
  <c r="T586" i="1"/>
  <c r="T554" i="1" s="1"/>
  <c r="S586" i="1"/>
  <c r="S554" i="1" s="1"/>
  <c r="R586" i="1"/>
  <c r="R554" i="1" s="1"/>
  <c r="Q586" i="1"/>
  <c r="Q554" i="1" s="1"/>
  <c r="P586" i="1"/>
  <c r="P554" i="1" s="1"/>
  <c r="O586" i="1"/>
  <c r="O554" i="1" s="1"/>
  <c r="N586" i="1"/>
  <c r="N554" i="1" s="1"/>
  <c r="M586" i="1"/>
  <c r="M554" i="1" s="1"/>
  <c r="L586" i="1"/>
  <c r="L554" i="1" s="1"/>
  <c r="K586" i="1"/>
  <c r="K554" i="1" s="1"/>
  <c r="J586" i="1"/>
  <c r="J554" i="1" s="1"/>
  <c r="I586" i="1"/>
  <c r="I554" i="1" s="1"/>
  <c r="H586" i="1"/>
  <c r="H554" i="1" s="1"/>
  <c r="G586" i="1"/>
  <c r="G554" i="1" s="1"/>
  <c r="F586" i="1"/>
  <c r="F554" i="1" s="1"/>
  <c r="E586" i="1"/>
  <c r="E554" i="1" s="1"/>
  <c r="D586" i="1"/>
  <c r="Z585" i="1"/>
  <c r="Y585" i="1"/>
  <c r="AA585" i="1" s="1"/>
  <c r="X585" i="1"/>
  <c r="W585" i="1"/>
  <c r="V585" i="1"/>
  <c r="U585" i="1"/>
  <c r="T585" i="1"/>
  <c r="S585" i="1"/>
  <c r="R585" i="1"/>
  <c r="Q585" i="1"/>
  <c r="P585" i="1"/>
  <c r="O585" i="1"/>
  <c r="N585" i="1"/>
  <c r="M585" i="1"/>
  <c r="L585" i="1"/>
  <c r="K585" i="1"/>
  <c r="J585" i="1"/>
  <c r="I585" i="1"/>
  <c r="H585" i="1"/>
  <c r="G585" i="1"/>
  <c r="F585" i="1"/>
  <c r="E585" i="1"/>
  <c r="D585" i="1"/>
  <c r="Z583" i="1"/>
  <c r="Z550" i="1" s="1"/>
  <c r="Y583" i="1"/>
  <c r="X583" i="1"/>
  <c r="X550" i="1" s="1"/>
  <c r="W583" i="1"/>
  <c r="V583" i="1"/>
  <c r="V550" i="1" s="1"/>
  <c r="U583" i="1"/>
  <c r="U550" i="1" s="1"/>
  <c r="T583" i="1"/>
  <c r="T550" i="1" s="1"/>
  <c r="S583" i="1"/>
  <c r="S550" i="1" s="1"/>
  <c r="R583" i="1"/>
  <c r="R550" i="1" s="1"/>
  <c r="Q583" i="1"/>
  <c r="Q550" i="1" s="1"/>
  <c r="P583" i="1"/>
  <c r="P550" i="1" s="1"/>
  <c r="O583" i="1"/>
  <c r="N583" i="1"/>
  <c r="N550" i="1" s="1"/>
  <c r="M583" i="1"/>
  <c r="M550" i="1" s="1"/>
  <c r="L583" i="1"/>
  <c r="L550" i="1" s="1"/>
  <c r="K583" i="1"/>
  <c r="K550" i="1" s="1"/>
  <c r="J583" i="1"/>
  <c r="J550" i="1" s="1"/>
  <c r="I583" i="1"/>
  <c r="I550" i="1" s="1"/>
  <c r="H583" i="1"/>
  <c r="H550" i="1" s="1"/>
  <c r="G583" i="1"/>
  <c r="G550" i="1" s="1"/>
  <c r="F583" i="1"/>
  <c r="F550" i="1" s="1"/>
  <c r="E583" i="1"/>
  <c r="E550" i="1" s="1"/>
  <c r="D583" i="1"/>
  <c r="D550" i="1" s="1"/>
  <c r="Z579" i="1"/>
  <c r="Z578" i="1" s="1"/>
  <c r="Y579" i="1"/>
  <c r="X579" i="1"/>
  <c r="X578" i="1" s="1"/>
  <c r="W579" i="1"/>
  <c r="V579" i="1"/>
  <c r="V578" i="1" s="1"/>
  <c r="U579" i="1"/>
  <c r="U578" i="1" s="1"/>
  <c r="T579" i="1"/>
  <c r="T578" i="1" s="1"/>
  <c r="S579" i="1"/>
  <c r="S578" i="1" s="1"/>
  <c r="R579" i="1"/>
  <c r="Q579" i="1"/>
  <c r="Q578" i="1" s="1"/>
  <c r="P579" i="1"/>
  <c r="P578" i="1" s="1"/>
  <c r="O579" i="1"/>
  <c r="O578" i="1" s="1"/>
  <c r="N579" i="1"/>
  <c r="N578" i="1" s="1"/>
  <c r="M579" i="1"/>
  <c r="M578" i="1" s="1"/>
  <c r="L579" i="1"/>
  <c r="L578" i="1" s="1"/>
  <c r="K579" i="1"/>
  <c r="K578" i="1" s="1"/>
  <c r="J579" i="1"/>
  <c r="J578" i="1" s="1"/>
  <c r="I579" i="1"/>
  <c r="I578" i="1" s="1"/>
  <c r="H579" i="1"/>
  <c r="H578" i="1" s="1"/>
  <c r="G579" i="1"/>
  <c r="G578" i="1" s="1"/>
  <c r="F579" i="1"/>
  <c r="E579" i="1"/>
  <c r="E578" i="1" s="1"/>
  <c r="D579" i="1"/>
  <c r="D578" i="1" s="1"/>
  <c r="Z575" i="1"/>
  <c r="Z574" i="1" s="1"/>
  <c r="Y575" i="1"/>
  <c r="Y574" i="1" s="1"/>
  <c r="X575" i="1"/>
  <c r="X574" i="1" s="1"/>
  <c r="W575" i="1"/>
  <c r="W574" i="1" s="1"/>
  <c r="V575" i="1"/>
  <c r="V574" i="1" s="1"/>
  <c r="U575" i="1"/>
  <c r="U574" i="1" s="1"/>
  <c r="T575" i="1"/>
  <c r="T574" i="1" s="1"/>
  <c r="S575" i="1"/>
  <c r="S574" i="1" s="1"/>
  <c r="R575" i="1"/>
  <c r="R574" i="1" s="1"/>
  <c r="Q575" i="1"/>
  <c r="Q574" i="1" s="1"/>
  <c r="P575" i="1"/>
  <c r="P574" i="1" s="1"/>
  <c r="O575" i="1"/>
  <c r="O574" i="1" s="1"/>
  <c r="N575" i="1"/>
  <c r="N574" i="1" s="1"/>
  <c r="M575" i="1"/>
  <c r="M574" i="1" s="1"/>
  <c r="L575" i="1"/>
  <c r="L574" i="1" s="1"/>
  <c r="K575" i="1"/>
  <c r="K574" i="1" s="1"/>
  <c r="J575" i="1"/>
  <c r="J574" i="1" s="1"/>
  <c r="I575" i="1"/>
  <c r="H575" i="1"/>
  <c r="H574" i="1" s="1"/>
  <c r="G575" i="1"/>
  <c r="G574" i="1" s="1"/>
  <c r="F575" i="1"/>
  <c r="F574" i="1" s="1"/>
  <c r="E575" i="1"/>
  <c r="E574" i="1" s="1"/>
  <c r="D575" i="1"/>
  <c r="Z571" i="1"/>
  <c r="Z570" i="1" s="1"/>
  <c r="Y571" i="1"/>
  <c r="X571" i="1"/>
  <c r="X570" i="1" s="1"/>
  <c r="W571" i="1"/>
  <c r="V571" i="1"/>
  <c r="V570" i="1" s="1"/>
  <c r="U571" i="1"/>
  <c r="U570" i="1" s="1"/>
  <c r="T571" i="1"/>
  <c r="T570" i="1" s="1"/>
  <c r="S571" i="1"/>
  <c r="S570" i="1" s="1"/>
  <c r="R571" i="1"/>
  <c r="Q571" i="1"/>
  <c r="Q570" i="1" s="1"/>
  <c r="P571" i="1"/>
  <c r="P570" i="1" s="1"/>
  <c r="O571" i="1"/>
  <c r="O570" i="1" s="1"/>
  <c r="N571" i="1"/>
  <c r="N570" i="1" s="1"/>
  <c r="M571" i="1"/>
  <c r="M570" i="1" s="1"/>
  <c r="L571" i="1"/>
  <c r="L570" i="1" s="1"/>
  <c r="K571" i="1"/>
  <c r="K570" i="1" s="1"/>
  <c r="J571" i="1"/>
  <c r="J570" i="1" s="1"/>
  <c r="I571" i="1"/>
  <c r="I570" i="1" s="1"/>
  <c r="H571" i="1"/>
  <c r="H570" i="1" s="1"/>
  <c r="G571" i="1"/>
  <c r="G570" i="1" s="1"/>
  <c r="F571" i="1"/>
  <c r="F570" i="1" s="1"/>
  <c r="E571" i="1"/>
  <c r="E570" i="1" s="1"/>
  <c r="D571" i="1"/>
  <c r="D570" i="1" s="1"/>
  <c r="Z568" i="1"/>
  <c r="Z567" i="1" s="1"/>
  <c r="Y568" i="1"/>
  <c r="Y567" i="1" s="1"/>
  <c r="X568" i="1"/>
  <c r="X567" i="1" s="1"/>
  <c r="W568" i="1"/>
  <c r="V568" i="1"/>
  <c r="V567" i="1" s="1"/>
  <c r="U568" i="1"/>
  <c r="U567" i="1" s="1"/>
  <c r="T568" i="1"/>
  <c r="T567" i="1" s="1"/>
  <c r="S568" i="1"/>
  <c r="S567" i="1" s="1"/>
  <c r="R568" i="1"/>
  <c r="R567" i="1" s="1"/>
  <c r="Q568" i="1"/>
  <c r="Q567" i="1" s="1"/>
  <c r="P568" i="1"/>
  <c r="P567" i="1" s="1"/>
  <c r="O568" i="1"/>
  <c r="O567" i="1" s="1"/>
  <c r="N568" i="1"/>
  <c r="N567" i="1" s="1"/>
  <c r="M568" i="1"/>
  <c r="M567" i="1" s="1"/>
  <c r="L568" i="1"/>
  <c r="L567" i="1" s="1"/>
  <c r="K568" i="1"/>
  <c r="K567" i="1" s="1"/>
  <c r="J568" i="1"/>
  <c r="J567" i="1" s="1"/>
  <c r="I568" i="1"/>
  <c r="H568" i="1"/>
  <c r="H567" i="1" s="1"/>
  <c r="G568" i="1"/>
  <c r="G567" i="1" s="1"/>
  <c r="F568" i="1"/>
  <c r="F567" i="1" s="1"/>
  <c r="E568" i="1"/>
  <c r="E567" i="1" s="1"/>
  <c r="D568" i="1"/>
  <c r="Z564" i="1"/>
  <c r="Z563" i="1" s="1"/>
  <c r="Y564" i="1"/>
  <c r="X564" i="1"/>
  <c r="X563" i="1" s="1"/>
  <c r="W564" i="1"/>
  <c r="V564" i="1"/>
  <c r="V563" i="1" s="1"/>
  <c r="U564" i="1"/>
  <c r="U563" i="1" s="1"/>
  <c r="T564" i="1"/>
  <c r="T563" i="1" s="1"/>
  <c r="S564" i="1"/>
  <c r="S563" i="1" s="1"/>
  <c r="R564" i="1"/>
  <c r="Q564" i="1"/>
  <c r="Q563" i="1" s="1"/>
  <c r="P564" i="1"/>
  <c r="P563" i="1" s="1"/>
  <c r="O564" i="1"/>
  <c r="O563" i="1" s="1"/>
  <c r="N564" i="1"/>
  <c r="N563" i="1" s="1"/>
  <c r="M564" i="1"/>
  <c r="M563" i="1" s="1"/>
  <c r="L564" i="1"/>
  <c r="L563" i="1" s="1"/>
  <c r="K564" i="1"/>
  <c r="K563" i="1" s="1"/>
  <c r="J564" i="1"/>
  <c r="J563" i="1" s="1"/>
  <c r="I564" i="1"/>
  <c r="I563" i="1" s="1"/>
  <c r="H564" i="1"/>
  <c r="H563" i="1" s="1"/>
  <c r="G564" i="1"/>
  <c r="G563" i="1" s="1"/>
  <c r="F564" i="1"/>
  <c r="F563" i="1" s="1"/>
  <c r="E564" i="1"/>
  <c r="E563" i="1" s="1"/>
  <c r="D564" i="1"/>
  <c r="Z561" i="1"/>
  <c r="Z560" i="1" s="1"/>
  <c r="Y561" i="1"/>
  <c r="X561" i="1"/>
  <c r="X560" i="1" s="1"/>
  <c r="W561" i="1"/>
  <c r="V561" i="1"/>
  <c r="V560" i="1" s="1"/>
  <c r="U561" i="1"/>
  <c r="U560" i="1" s="1"/>
  <c r="T561" i="1"/>
  <c r="T560" i="1" s="1"/>
  <c r="S561" i="1"/>
  <c r="S560" i="1" s="1"/>
  <c r="R561" i="1"/>
  <c r="Q561" i="1"/>
  <c r="Q560" i="1" s="1"/>
  <c r="P561" i="1"/>
  <c r="P560" i="1" s="1"/>
  <c r="O561" i="1"/>
  <c r="O560" i="1" s="1"/>
  <c r="N561" i="1"/>
  <c r="N560" i="1" s="1"/>
  <c r="M561" i="1"/>
  <c r="M560" i="1" s="1"/>
  <c r="L561" i="1"/>
  <c r="L560" i="1" s="1"/>
  <c r="K561" i="1"/>
  <c r="K560" i="1" s="1"/>
  <c r="J561" i="1"/>
  <c r="J560" i="1" s="1"/>
  <c r="I561" i="1"/>
  <c r="H561" i="1"/>
  <c r="H560" i="1" s="1"/>
  <c r="G561" i="1"/>
  <c r="G560" i="1" s="1"/>
  <c r="F561" i="1"/>
  <c r="F560" i="1" s="1"/>
  <c r="E561" i="1"/>
  <c r="E560" i="1" s="1"/>
  <c r="D561" i="1"/>
  <c r="Z547" i="1"/>
  <c r="Z535" i="1" s="1"/>
  <c r="Y547" i="1"/>
  <c r="X547" i="1"/>
  <c r="W547" i="1"/>
  <c r="W546" i="1" s="1"/>
  <c r="W544" i="1" s="1"/>
  <c r="W542" i="1" s="1"/>
  <c r="V547" i="1"/>
  <c r="U547" i="1"/>
  <c r="T547" i="1"/>
  <c r="S547" i="1"/>
  <c r="S535" i="1" s="1"/>
  <c r="R547" i="1"/>
  <c r="R546" i="1" s="1"/>
  <c r="Q547" i="1"/>
  <c r="P547" i="1"/>
  <c r="P546" i="1" s="1"/>
  <c r="O547" i="1"/>
  <c r="N547" i="1"/>
  <c r="M547" i="1"/>
  <c r="L547" i="1"/>
  <c r="L535" i="1" s="1"/>
  <c r="K547" i="1"/>
  <c r="J547" i="1"/>
  <c r="J535" i="1" s="1"/>
  <c r="I547" i="1"/>
  <c r="I535" i="1" s="1"/>
  <c r="H547" i="1"/>
  <c r="H546" i="1" s="1"/>
  <c r="G547" i="1"/>
  <c r="F547" i="1"/>
  <c r="E547" i="1"/>
  <c r="D547" i="1"/>
  <c r="Z539" i="1"/>
  <c r="Z537" i="1" s="1"/>
  <c r="Y539" i="1"/>
  <c r="X539" i="1"/>
  <c r="X537" i="1" s="1"/>
  <c r="W539" i="1"/>
  <c r="W537" i="1" s="1"/>
  <c r="V539" i="1"/>
  <c r="V537" i="1" s="1"/>
  <c r="U539" i="1"/>
  <c r="U537" i="1" s="1"/>
  <c r="T539" i="1"/>
  <c r="T537" i="1" s="1"/>
  <c r="S539" i="1"/>
  <c r="S537" i="1" s="1"/>
  <c r="R539" i="1"/>
  <c r="Q539" i="1"/>
  <c r="Q537" i="1" s="1"/>
  <c r="P539" i="1"/>
  <c r="P537" i="1" s="1"/>
  <c r="O539" i="1"/>
  <c r="O537" i="1" s="1"/>
  <c r="N539" i="1"/>
  <c r="N537" i="1" s="1"/>
  <c r="M539" i="1"/>
  <c r="L539" i="1"/>
  <c r="L537" i="1" s="1"/>
  <c r="K539" i="1"/>
  <c r="K537" i="1" s="1"/>
  <c r="J539" i="1"/>
  <c r="J537" i="1" s="1"/>
  <c r="I539" i="1"/>
  <c r="I537" i="1" s="1"/>
  <c r="H539" i="1"/>
  <c r="H537" i="1" s="1"/>
  <c r="G539" i="1"/>
  <c r="G537" i="1" s="1"/>
  <c r="F539" i="1"/>
  <c r="E539" i="1"/>
  <c r="D539" i="1"/>
  <c r="Z536" i="1"/>
  <c r="Y536" i="1"/>
  <c r="X536" i="1"/>
  <c r="W536" i="1"/>
  <c r="V536" i="1"/>
  <c r="U536" i="1"/>
  <c r="T536" i="1"/>
  <c r="S536" i="1"/>
  <c r="R536" i="1"/>
  <c r="Q536" i="1"/>
  <c r="P536" i="1"/>
  <c r="O536" i="1"/>
  <c r="N536" i="1"/>
  <c r="M536" i="1"/>
  <c r="L536" i="1"/>
  <c r="K536" i="1"/>
  <c r="J536" i="1"/>
  <c r="I536" i="1"/>
  <c r="H536" i="1"/>
  <c r="G536" i="1"/>
  <c r="F536" i="1"/>
  <c r="E536" i="1"/>
  <c r="D536" i="1"/>
  <c r="Z533" i="1"/>
  <c r="Y533" i="1"/>
  <c r="AA533" i="1" s="1"/>
  <c r="X533" i="1"/>
  <c r="W533" i="1"/>
  <c r="V533" i="1"/>
  <c r="U533" i="1"/>
  <c r="T533" i="1"/>
  <c r="S533" i="1"/>
  <c r="R533" i="1"/>
  <c r="Q533" i="1"/>
  <c r="P533" i="1"/>
  <c r="O533" i="1"/>
  <c r="N533" i="1"/>
  <c r="M533" i="1"/>
  <c r="L533" i="1"/>
  <c r="K533" i="1"/>
  <c r="J533" i="1"/>
  <c r="I533" i="1"/>
  <c r="H533" i="1"/>
  <c r="G533" i="1"/>
  <c r="F533" i="1"/>
  <c r="E533" i="1"/>
  <c r="D533" i="1"/>
  <c r="Z532" i="1"/>
  <c r="Y532" i="1"/>
  <c r="X532" i="1"/>
  <c r="W532" i="1"/>
  <c r="V532" i="1"/>
  <c r="U532" i="1"/>
  <c r="T532" i="1"/>
  <c r="S532" i="1"/>
  <c r="R532" i="1"/>
  <c r="Q532" i="1"/>
  <c r="P532" i="1"/>
  <c r="O532" i="1"/>
  <c r="N532" i="1"/>
  <c r="M532" i="1"/>
  <c r="L532" i="1"/>
  <c r="K532" i="1"/>
  <c r="J532" i="1"/>
  <c r="I532" i="1"/>
  <c r="H532" i="1"/>
  <c r="G532" i="1"/>
  <c r="F532" i="1"/>
  <c r="E532" i="1"/>
  <c r="D532" i="1"/>
  <c r="Z530" i="1"/>
  <c r="Y530" i="1"/>
  <c r="X530" i="1"/>
  <c r="W530" i="1"/>
  <c r="V530" i="1"/>
  <c r="U530" i="1"/>
  <c r="T530" i="1"/>
  <c r="S530" i="1"/>
  <c r="R530" i="1"/>
  <c r="Q530" i="1"/>
  <c r="P530" i="1"/>
  <c r="O530" i="1"/>
  <c r="N530" i="1"/>
  <c r="M530" i="1"/>
  <c r="L530" i="1"/>
  <c r="K530" i="1"/>
  <c r="J530" i="1"/>
  <c r="I530" i="1"/>
  <c r="H530" i="1"/>
  <c r="G530" i="1"/>
  <c r="F530" i="1"/>
  <c r="E530" i="1"/>
  <c r="D530" i="1"/>
  <c r="Z526" i="1"/>
  <c r="Z525" i="1" s="1"/>
  <c r="Z523" i="1" s="1"/>
  <c r="Z522" i="1" s="1"/>
  <c r="Y526" i="1"/>
  <c r="X526" i="1"/>
  <c r="X525" i="1" s="1"/>
  <c r="X523" i="1" s="1"/>
  <c r="X522" i="1" s="1"/>
  <c r="W526" i="1"/>
  <c r="W525" i="1" s="1"/>
  <c r="W523" i="1" s="1"/>
  <c r="W522" i="1" s="1"/>
  <c r="V526" i="1"/>
  <c r="V525" i="1" s="1"/>
  <c r="V523" i="1" s="1"/>
  <c r="V522" i="1" s="1"/>
  <c r="U526" i="1"/>
  <c r="U525" i="1" s="1"/>
  <c r="U523" i="1" s="1"/>
  <c r="U522" i="1" s="1"/>
  <c r="T526" i="1"/>
  <c r="T525" i="1" s="1"/>
  <c r="T523" i="1" s="1"/>
  <c r="T522" i="1" s="1"/>
  <c r="S526" i="1"/>
  <c r="S525" i="1" s="1"/>
  <c r="S523" i="1" s="1"/>
  <c r="S522" i="1" s="1"/>
  <c r="R526" i="1"/>
  <c r="Q526" i="1"/>
  <c r="Q525" i="1" s="1"/>
  <c r="Q523" i="1" s="1"/>
  <c r="Q522" i="1" s="1"/>
  <c r="P526" i="1"/>
  <c r="P525" i="1" s="1"/>
  <c r="P523" i="1" s="1"/>
  <c r="P522" i="1" s="1"/>
  <c r="O526" i="1"/>
  <c r="O525" i="1" s="1"/>
  <c r="O523" i="1" s="1"/>
  <c r="O522" i="1" s="1"/>
  <c r="N526" i="1"/>
  <c r="N525" i="1" s="1"/>
  <c r="N523" i="1" s="1"/>
  <c r="N522" i="1" s="1"/>
  <c r="M526" i="1"/>
  <c r="M525" i="1" s="1"/>
  <c r="M523" i="1" s="1"/>
  <c r="M522" i="1" s="1"/>
  <c r="L526" i="1"/>
  <c r="L525" i="1" s="1"/>
  <c r="L523" i="1" s="1"/>
  <c r="L522" i="1" s="1"/>
  <c r="K526" i="1"/>
  <c r="K525" i="1" s="1"/>
  <c r="K523" i="1" s="1"/>
  <c r="K522" i="1" s="1"/>
  <c r="J526" i="1"/>
  <c r="J525" i="1" s="1"/>
  <c r="J523" i="1" s="1"/>
  <c r="J522" i="1" s="1"/>
  <c r="I526" i="1"/>
  <c r="I525" i="1" s="1"/>
  <c r="I523" i="1" s="1"/>
  <c r="I522" i="1" s="1"/>
  <c r="H526" i="1"/>
  <c r="H525" i="1" s="1"/>
  <c r="H523" i="1" s="1"/>
  <c r="H522" i="1" s="1"/>
  <c r="G526" i="1"/>
  <c r="G525" i="1" s="1"/>
  <c r="G523" i="1" s="1"/>
  <c r="G522" i="1" s="1"/>
  <c r="F526" i="1"/>
  <c r="F525" i="1" s="1"/>
  <c r="F523" i="1" s="1"/>
  <c r="E526" i="1"/>
  <c r="E525" i="1" s="1"/>
  <c r="E523" i="1" s="1"/>
  <c r="E522" i="1" s="1"/>
  <c r="D526" i="1"/>
  <c r="Z519" i="1"/>
  <c r="Z518" i="1" s="1"/>
  <c r="Y519" i="1"/>
  <c r="X519" i="1"/>
  <c r="X518" i="1" s="1"/>
  <c r="W519" i="1"/>
  <c r="W518" i="1" s="1"/>
  <c r="V519" i="1"/>
  <c r="V518" i="1" s="1"/>
  <c r="U519" i="1"/>
  <c r="U518" i="1" s="1"/>
  <c r="T519" i="1"/>
  <c r="T518" i="1" s="1"/>
  <c r="S519" i="1"/>
  <c r="S518" i="1" s="1"/>
  <c r="R519" i="1"/>
  <c r="R518" i="1" s="1"/>
  <c r="Q519" i="1"/>
  <c r="Q518" i="1" s="1"/>
  <c r="P519" i="1"/>
  <c r="P518" i="1" s="1"/>
  <c r="O519" i="1"/>
  <c r="O518" i="1" s="1"/>
  <c r="N519" i="1"/>
  <c r="N518" i="1" s="1"/>
  <c r="M519" i="1"/>
  <c r="M518" i="1" s="1"/>
  <c r="L519" i="1"/>
  <c r="L518" i="1" s="1"/>
  <c r="K519" i="1"/>
  <c r="K518" i="1" s="1"/>
  <c r="J519" i="1"/>
  <c r="J518" i="1" s="1"/>
  <c r="I519" i="1"/>
  <c r="I518" i="1" s="1"/>
  <c r="H519" i="1"/>
  <c r="H518" i="1" s="1"/>
  <c r="G519" i="1"/>
  <c r="F519" i="1"/>
  <c r="F518" i="1" s="1"/>
  <c r="E519" i="1"/>
  <c r="E518" i="1" s="1"/>
  <c r="D519" i="1"/>
  <c r="Z516" i="1"/>
  <c r="Z515" i="1" s="1"/>
  <c r="Z512" i="1" s="1"/>
  <c r="Z511" i="1" s="1"/>
  <c r="Y516" i="1"/>
  <c r="X516" i="1"/>
  <c r="X515" i="1" s="1"/>
  <c r="X504" i="1" s="1"/>
  <c r="W516" i="1"/>
  <c r="V516" i="1"/>
  <c r="V515" i="1" s="1"/>
  <c r="V512" i="1" s="1"/>
  <c r="V511" i="1" s="1"/>
  <c r="U516" i="1"/>
  <c r="U515" i="1" s="1"/>
  <c r="U512" i="1" s="1"/>
  <c r="U511" i="1" s="1"/>
  <c r="T516" i="1"/>
  <c r="S516" i="1"/>
  <c r="R516" i="1"/>
  <c r="R515" i="1" s="1"/>
  <c r="Q516" i="1"/>
  <c r="Q505" i="1" s="1"/>
  <c r="P516" i="1"/>
  <c r="O516" i="1"/>
  <c r="N516" i="1"/>
  <c r="N515" i="1" s="1"/>
  <c r="N512" i="1" s="1"/>
  <c r="N511" i="1" s="1"/>
  <c r="M516" i="1"/>
  <c r="M505" i="1" s="1"/>
  <c r="L516" i="1"/>
  <c r="K516" i="1"/>
  <c r="K515" i="1" s="1"/>
  <c r="K512" i="1" s="1"/>
  <c r="K511" i="1" s="1"/>
  <c r="J516" i="1"/>
  <c r="J505" i="1" s="1"/>
  <c r="I516" i="1"/>
  <c r="I515" i="1" s="1"/>
  <c r="I512" i="1" s="1"/>
  <c r="I511" i="1" s="1"/>
  <c r="H516" i="1"/>
  <c r="H515" i="1" s="1"/>
  <c r="H512" i="1" s="1"/>
  <c r="H511" i="1" s="1"/>
  <c r="G516" i="1"/>
  <c r="F516" i="1"/>
  <c r="F515" i="1" s="1"/>
  <c r="F504" i="1" s="1"/>
  <c r="E516" i="1"/>
  <c r="D516" i="1"/>
  <c r="Z508" i="1"/>
  <c r="Y508" i="1"/>
  <c r="X508" i="1"/>
  <c r="W508" i="1"/>
  <c r="V508" i="1"/>
  <c r="U508" i="1"/>
  <c r="U507" i="1" s="1"/>
  <c r="T508" i="1"/>
  <c r="T507" i="1" s="1"/>
  <c r="S508" i="1"/>
  <c r="R508" i="1"/>
  <c r="R507" i="1" s="1"/>
  <c r="Q508" i="1"/>
  <c r="Q507" i="1" s="1"/>
  <c r="P508" i="1"/>
  <c r="O508" i="1"/>
  <c r="O507" i="1" s="1"/>
  <c r="N508" i="1"/>
  <c r="N507" i="1" s="1"/>
  <c r="M508" i="1"/>
  <c r="M507" i="1" s="1"/>
  <c r="L508" i="1"/>
  <c r="K508" i="1"/>
  <c r="J508" i="1"/>
  <c r="J507" i="1" s="1"/>
  <c r="I508" i="1"/>
  <c r="H508" i="1"/>
  <c r="G508" i="1"/>
  <c r="G507" i="1" s="1"/>
  <c r="F508" i="1"/>
  <c r="F507" i="1" s="1"/>
  <c r="E508" i="1"/>
  <c r="E507" i="1" s="1"/>
  <c r="D508" i="1"/>
  <c r="D507" i="1" s="1"/>
  <c r="Z506" i="1"/>
  <c r="Y506" i="1"/>
  <c r="X506" i="1"/>
  <c r="W506" i="1"/>
  <c r="V506" i="1"/>
  <c r="U506" i="1"/>
  <c r="T506" i="1"/>
  <c r="S506" i="1"/>
  <c r="R506" i="1"/>
  <c r="Q506" i="1"/>
  <c r="P506" i="1"/>
  <c r="O506" i="1"/>
  <c r="N506" i="1"/>
  <c r="M506" i="1"/>
  <c r="L506" i="1"/>
  <c r="K506" i="1"/>
  <c r="J506" i="1"/>
  <c r="I506" i="1"/>
  <c r="H506" i="1"/>
  <c r="G506" i="1"/>
  <c r="F506" i="1"/>
  <c r="E506" i="1"/>
  <c r="D506" i="1"/>
  <c r="Z503" i="1"/>
  <c r="Y503" i="1"/>
  <c r="AA503" i="1" s="1"/>
  <c r="X503" i="1"/>
  <c r="W503" i="1"/>
  <c r="V503" i="1"/>
  <c r="U503" i="1"/>
  <c r="T503" i="1"/>
  <c r="S503" i="1"/>
  <c r="R503" i="1"/>
  <c r="Q503" i="1"/>
  <c r="P503" i="1"/>
  <c r="O503" i="1"/>
  <c r="N503" i="1"/>
  <c r="M503" i="1"/>
  <c r="L503" i="1"/>
  <c r="K503" i="1"/>
  <c r="J503" i="1"/>
  <c r="I503" i="1"/>
  <c r="H503" i="1"/>
  <c r="G503" i="1"/>
  <c r="F503" i="1"/>
  <c r="E503" i="1"/>
  <c r="D503" i="1"/>
  <c r="Z502" i="1"/>
  <c r="Y502" i="1"/>
  <c r="X502" i="1"/>
  <c r="W502" i="1"/>
  <c r="V502" i="1"/>
  <c r="U502" i="1"/>
  <c r="T502" i="1"/>
  <c r="S502" i="1"/>
  <c r="R502" i="1"/>
  <c r="Q502" i="1"/>
  <c r="P502" i="1"/>
  <c r="O502" i="1"/>
  <c r="N502" i="1"/>
  <c r="M502" i="1"/>
  <c r="L502" i="1"/>
  <c r="K502" i="1"/>
  <c r="J502" i="1"/>
  <c r="I502" i="1"/>
  <c r="H502" i="1"/>
  <c r="G502" i="1"/>
  <c r="F502" i="1"/>
  <c r="E502" i="1"/>
  <c r="D502" i="1"/>
  <c r="Z496" i="1"/>
  <c r="Z495" i="1" s="1"/>
  <c r="Y496" i="1"/>
  <c r="X496" i="1"/>
  <c r="X495" i="1" s="1"/>
  <c r="X490" i="1" s="1"/>
  <c r="X489" i="1" s="1"/>
  <c r="W496" i="1"/>
  <c r="W495" i="1" s="1"/>
  <c r="W490" i="1" s="1"/>
  <c r="W489" i="1" s="1"/>
  <c r="V496" i="1"/>
  <c r="V495" i="1" s="1"/>
  <c r="V490" i="1" s="1"/>
  <c r="V489" i="1" s="1"/>
  <c r="U496" i="1"/>
  <c r="U495" i="1" s="1"/>
  <c r="U490" i="1" s="1"/>
  <c r="U489" i="1" s="1"/>
  <c r="T496" i="1"/>
  <c r="T495" i="1" s="1"/>
  <c r="T490" i="1" s="1"/>
  <c r="T489" i="1" s="1"/>
  <c r="S496" i="1"/>
  <c r="S495" i="1" s="1"/>
  <c r="S490" i="1" s="1"/>
  <c r="S489" i="1" s="1"/>
  <c r="R496" i="1"/>
  <c r="R495" i="1" s="1"/>
  <c r="R490" i="1" s="1"/>
  <c r="Q496" i="1"/>
  <c r="Q495" i="1" s="1"/>
  <c r="Q490" i="1" s="1"/>
  <c r="Q489" i="1" s="1"/>
  <c r="P496" i="1"/>
  <c r="P495" i="1" s="1"/>
  <c r="P490" i="1" s="1"/>
  <c r="P489" i="1" s="1"/>
  <c r="O496" i="1"/>
  <c r="O495" i="1" s="1"/>
  <c r="O490" i="1" s="1"/>
  <c r="O489" i="1" s="1"/>
  <c r="N496" i="1"/>
  <c r="N495" i="1" s="1"/>
  <c r="N490" i="1" s="1"/>
  <c r="N489" i="1" s="1"/>
  <c r="M496" i="1"/>
  <c r="M495" i="1" s="1"/>
  <c r="M490" i="1" s="1"/>
  <c r="M489" i="1" s="1"/>
  <c r="L496" i="1"/>
  <c r="L495" i="1" s="1"/>
  <c r="L490" i="1" s="1"/>
  <c r="L489" i="1" s="1"/>
  <c r="K496" i="1"/>
  <c r="K495" i="1" s="1"/>
  <c r="J496" i="1"/>
  <c r="J495" i="1" s="1"/>
  <c r="J490" i="1" s="1"/>
  <c r="J489" i="1" s="1"/>
  <c r="I496" i="1"/>
  <c r="I495" i="1" s="1"/>
  <c r="I490" i="1" s="1"/>
  <c r="I489" i="1" s="1"/>
  <c r="H496" i="1"/>
  <c r="H495" i="1" s="1"/>
  <c r="G496" i="1"/>
  <c r="G495" i="1" s="1"/>
  <c r="F496" i="1"/>
  <c r="F495" i="1" s="1"/>
  <c r="F490" i="1" s="1"/>
  <c r="E496" i="1"/>
  <c r="E495" i="1" s="1"/>
  <c r="E490" i="1" s="1"/>
  <c r="E489" i="1" s="1"/>
  <c r="D496" i="1"/>
  <c r="Z487" i="1"/>
  <c r="Z486" i="1" s="1"/>
  <c r="Z484" i="1" s="1"/>
  <c r="Z483" i="1" s="1"/>
  <c r="Y487" i="1"/>
  <c r="X487" i="1"/>
  <c r="X486" i="1" s="1"/>
  <c r="W487" i="1"/>
  <c r="V487" i="1"/>
  <c r="V486" i="1" s="1"/>
  <c r="U487" i="1"/>
  <c r="U486" i="1" s="1"/>
  <c r="T487" i="1"/>
  <c r="S487" i="1"/>
  <c r="R487" i="1"/>
  <c r="Q487" i="1"/>
  <c r="P487" i="1"/>
  <c r="O487" i="1"/>
  <c r="N487" i="1"/>
  <c r="M487" i="1"/>
  <c r="L487" i="1"/>
  <c r="L486" i="1" s="1"/>
  <c r="L484" i="1" s="1"/>
  <c r="L483" i="1" s="1"/>
  <c r="K487" i="1"/>
  <c r="K486" i="1" s="1"/>
  <c r="K484" i="1" s="1"/>
  <c r="K483" i="1" s="1"/>
  <c r="J487" i="1"/>
  <c r="I487" i="1"/>
  <c r="I486" i="1" s="1"/>
  <c r="H487" i="1"/>
  <c r="H486" i="1" s="1"/>
  <c r="H484" i="1" s="1"/>
  <c r="H483" i="1" s="1"/>
  <c r="G487" i="1"/>
  <c r="F487" i="1"/>
  <c r="E487" i="1"/>
  <c r="E486" i="1" s="1"/>
  <c r="D487" i="1"/>
  <c r="Z481" i="1"/>
  <c r="Z480" i="1" s="1"/>
  <c r="Y481" i="1"/>
  <c r="X481" i="1"/>
  <c r="X480" i="1" s="1"/>
  <c r="W481" i="1"/>
  <c r="W480" i="1" s="1"/>
  <c r="V481" i="1"/>
  <c r="V480" i="1" s="1"/>
  <c r="U481" i="1"/>
  <c r="U480" i="1" s="1"/>
  <c r="T481" i="1"/>
  <c r="T480" i="1" s="1"/>
  <c r="S481" i="1"/>
  <c r="S480" i="1" s="1"/>
  <c r="R481" i="1"/>
  <c r="R480" i="1" s="1"/>
  <c r="Q481" i="1"/>
  <c r="Q480" i="1" s="1"/>
  <c r="P481" i="1"/>
  <c r="P480" i="1" s="1"/>
  <c r="O481" i="1"/>
  <c r="N481" i="1"/>
  <c r="M481" i="1"/>
  <c r="L481" i="1"/>
  <c r="L480" i="1" s="1"/>
  <c r="K481" i="1"/>
  <c r="J481" i="1"/>
  <c r="I481" i="1"/>
  <c r="I480" i="1" s="1"/>
  <c r="H481" i="1"/>
  <c r="H480" i="1" s="1"/>
  <c r="G481" i="1"/>
  <c r="F481" i="1"/>
  <c r="F480" i="1" s="1"/>
  <c r="E481" i="1"/>
  <c r="E480" i="1" s="1"/>
  <c r="D481" i="1"/>
  <c r="K480" i="1"/>
  <c r="Z479" i="1"/>
  <c r="Y479" i="1"/>
  <c r="AA479" i="1" s="1"/>
  <c r="X479" i="1"/>
  <c r="W479" i="1"/>
  <c r="V479" i="1"/>
  <c r="U479" i="1"/>
  <c r="T479" i="1"/>
  <c r="S479" i="1"/>
  <c r="R479" i="1"/>
  <c r="Q479" i="1"/>
  <c r="P479" i="1"/>
  <c r="O479" i="1"/>
  <c r="N479" i="1"/>
  <c r="M479" i="1"/>
  <c r="L479" i="1"/>
  <c r="K479" i="1"/>
  <c r="J479" i="1"/>
  <c r="I479" i="1"/>
  <c r="H479" i="1"/>
  <c r="G479" i="1"/>
  <c r="F479" i="1"/>
  <c r="E479" i="1"/>
  <c r="D479" i="1"/>
  <c r="Z478" i="1"/>
  <c r="Y478" i="1"/>
  <c r="X478" i="1"/>
  <c r="W478" i="1"/>
  <c r="V478" i="1"/>
  <c r="U478" i="1"/>
  <c r="T478" i="1"/>
  <c r="S478" i="1"/>
  <c r="R478" i="1"/>
  <c r="Q478" i="1"/>
  <c r="P478" i="1"/>
  <c r="O478" i="1"/>
  <c r="N478" i="1"/>
  <c r="M478" i="1"/>
  <c r="L478" i="1"/>
  <c r="K478" i="1"/>
  <c r="J478" i="1"/>
  <c r="I478" i="1"/>
  <c r="H478" i="1"/>
  <c r="G478" i="1"/>
  <c r="F478" i="1"/>
  <c r="E478" i="1"/>
  <c r="D478" i="1"/>
  <c r="Z477" i="1"/>
  <c r="Y477" i="1"/>
  <c r="X477" i="1"/>
  <c r="W477" i="1"/>
  <c r="V477" i="1"/>
  <c r="U477" i="1"/>
  <c r="T477" i="1"/>
  <c r="S477" i="1"/>
  <c r="R477" i="1"/>
  <c r="Q477" i="1"/>
  <c r="P477" i="1"/>
  <c r="O477" i="1"/>
  <c r="N477" i="1"/>
  <c r="M477" i="1"/>
  <c r="L477" i="1"/>
  <c r="K477" i="1"/>
  <c r="J477" i="1"/>
  <c r="I477" i="1"/>
  <c r="H477" i="1"/>
  <c r="G477" i="1"/>
  <c r="F477" i="1"/>
  <c r="E477" i="1"/>
  <c r="D477" i="1"/>
  <c r="Z474" i="1"/>
  <c r="Y474" i="1"/>
  <c r="X474" i="1"/>
  <c r="W474" i="1"/>
  <c r="V474" i="1"/>
  <c r="U474" i="1"/>
  <c r="T474" i="1"/>
  <c r="S474" i="1"/>
  <c r="R474" i="1"/>
  <c r="Q474" i="1"/>
  <c r="P474" i="1"/>
  <c r="O474" i="1"/>
  <c r="N474" i="1"/>
  <c r="M474" i="1"/>
  <c r="L474" i="1"/>
  <c r="K474" i="1"/>
  <c r="J474" i="1"/>
  <c r="I474" i="1"/>
  <c r="H474" i="1"/>
  <c r="G474" i="1"/>
  <c r="F474" i="1"/>
  <c r="E474" i="1"/>
  <c r="D474" i="1"/>
  <c r="Z473" i="1"/>
  <c r="Y473" i="1"/>
  <c r="AA473" i="1" s="1"/>
  <c r="X473" i="1"/>
  <c r="W473" i="1"/>
  <c r="V473" i="1"/>
  <c r="U473" i="1"/>
  <c r="T473" i="1"/>
  <c r="S473" i="1"/>
  <c r="R473" i="1"/>
  <c r="Q473" i="1"/>
  <c r="P473" i="1"/>
  <c r="O473" i="1"/>
  <c r="N473" i="1"/>
  <c r="M473" i="1"/>
  <c r="L473" i="1"/>
  <c r="K473" i="1"/>
  <c r="J473" i="1"/>
  <c r="I473" i="1"/>
  <c r="H473" i="1"/>
  <c r="G473" i="1"/>
  <c r="F473" i="1"/>
  <c r="E473" i="1"/>
  <c r="D473" i="1"/>
  <c r="Z472" i="1"/>
  <c r="Y472" i="1"/>
  <c r="AA472" i="1" s="1"/>
  <c r="X472" i="1"/>
  <c r="W472" i="1"/>
  <c r="V472" i="1"/>
  <c r="U472" i="1"/>
  <c r="T472" i="1"/>
  <c r="S472" i="1"/>
  <c r="R472" i="1"/>
  <c r="Q472" i="1"/>
  <c r="P472" i="1"/>
  <c r="O472" i="1"/>
  <c r="N472" i="1"/>
  <c r="M472" i="1"/>
  <c r="L472" i="1"/>
  <c r="K472" i="1"/>
  <c r="J472" i="1"/>
  <c r="I472" i="1"/>
  <c r="H472" i="1"/>
  <c r="G472" i="1"/>
  <c r="F472" i="1"/>
  <c r="E472" i="1"/>
  <c r="D472" i="1"/>
  <c r="Z471" i="1"/>
  <c r="Y471" i="1"/>
  <c r="X471" i="1"/>
  <c r="W471" i="1"/>
  <c r="V471" i="1"/>
  <c r="U471" i="1"/>
  <c r="T471" i="1"/>
  <c r="S471" i="1"/>
  <c r="R471" i="1"/>
  <c r="Q471" i="1"/>
  <c r="P471" i="1"/>
  <c r="O471" i="1"/>
  <c r="N471" i="1"/>
  <c r="M471" i="1"/>
  <c r="L471" i="1"/>
  <c r="K471" i="1"/>
  <c r="J471" i="1"/>
  <c r="I471" i="1"/>
  <c r="H471" i="1"/>
  <c r="G471" i="1"/>
  <c r="F471" i="1"/>
  <c r="E471" i="1"/>
  <c r="D471" i="1"/>
  <c r="Z465" i="1"/>
  <c r="Z464" i="1" s="1"/>
  <c r="Z459" i="1" s="1"/>
  <c r="Y465" i="1"/>
  <c r="X465" i="1"/>
  <c r="W465" i="1"/>
  <c r="W464" i="1" s="1"/>
  <c r="V465" i="1"/>
  <c r="U465" i="1"/>
  <c r="U464" i="1" s="1"/>
  <c r="T465" i="1"/>
  <c r="T464" i="1" s="1"/>
  <c r="T459" i="1" s="1"/>
  <c r="T458" i="1" s="1"/>
  <c r="S465" i="1"/>
  <c r="S464" i="1" s="1"/>
  <c r="S459" i="1" s="1"/>
  <c r="S458" i="1" s="1"/>
  <c r="R465" i="1"/>
  <c r="Q465" i="1"/>
  <c r="Q464" i="1" s="1"/>
  <c r="P465" i="1"/>
  <c r="P464" i="1" s="1"/>
  <c r="P459" i="1" s="1"/>
  <c r="P458" i="1" s="1"/>
  <c r="O465" i="1"/>
  <c r="N465" i="1"/>
  <c r="N464" i="1" s="1"/>
  <c r="N459" i="1" s="1"/>
  <c r="M465" i="1"/>
  <c r="L465" i="1"/>
  <c r="L464" i="1" s="1"/>
  <c r="L459" i="1" s="1"/>
  <c r="L458" i="1" s="1"/>
  <c r="K465" i="1"/>
  <c r="J465" i="1"/>
  <c r="I465" i="1"/>
  <c r="I464" i="1" s="1"/>
  <c r="H465" i="1"/>
  <c r="G465" i="1"/>
  <c r="F465" i="1"/>
  <c r="E465" i="1"/>
  <c r="E464" i="1" s="1"/>
  <c r="E459" i="1" s="1"/>
  <c r="D465" i="1"/>
  <c r="Z456" i="1"/>
  <c r="Z455" i="1" s="1"/>
  <c r="Z453" i="1" s="1"/>
  <c r="Z451" i="1" s="1"/>
  <c r="Y456" i="1"/>
  <c r="X456" i="1"/>
  <c r="X455" i="1" s="1"/>
  <c r="X453" i="1" s="1"/>
  <c r="X451" i="1" s="1"/>
  <c r="W456" i="1"/>
  <c r="W455" i="1" s="1"/>
  <c r="W453" i="1" s="1"/>
  <c r="W451" i="1" s="1"/>
  <c r="V456" i="1"/>
  <c r="V455" i="1" s="1"/>
  <c r="V453" i="1" s="1"/>
  <c r="V451" i="1" s="1"/>
  <c r="U456" i="1"/>
  <c r="U455" i="1" s="1"/>
  <c r="U453" i="1" s="1"/>
  <c r="U451" i="1" s="1"/>
  <c r="T456" i="1"/>
  <c r="S456" i="1"/>
  <c r="R456" i="1"/>
  <c r="R455" i="1" s="1"/>
  <c r="R453" i="1" s="1"/>
  <c r="R451" i="1" s="1"/>
  <c r="Q456" i="1"/>
  <c r="Q455" i="1" s="1"/>
  <c r="Q453" i="1" s="1"/>
  <c r="P456" i="1"/>
  <c r="O456" i="1"/>
  <c r="O455" i="1" s="1"/>
  <c r="O453" i="1" s="1"/>
  <c r="O451" i="1" s="1"/>
  <c r="N456" i="1"/>
  <c r="N455" i="1" s="1"/>
  <c r="M456" i="1"/>
  <c r="M455" i="1" s="1"/>
  <c r="M453" i="1" s="1"/>
  <c r="M451" i="1" s="1"/>
  <c r="L456" i="1"/>
  <c r="L455" i="1" s="1"/>
  <c r="K456" i="1"/>
  <c r="K455" i="1" s="1"/>
  <c r="K453" i="1" s="1"/>
  <c r="K451" i="1" s="1"/>
  <c r="J456" i="1"/>
  <c r="J455" i="1" s="1"/>
  <c r="I456" i="1"/>
  <c r="I455" i="1" s="1"/>
  <c r="H456" i="1"/>
  <c r="H455" i="1" s="1"/>
  <c r="H453" i="1" s="1"/>
  <c r="H451" i="1" s="1"/>
  <c r="G456" i="1"/>
  <c r="G455" i="1" s="1"/>
  <c r="F456" i="1"/>
  <c r="F455" i="1" s="1"/>
  <c r="E456" i="1"/>
  <c r="D456" i="1"/>
  <c r="Z449" i="1"/>
  <c r="Z448" i="1" s="1"/>
  <c r="Y449" i="1"/>
  <c r="X449" i="1"/>
  <c r="W449" i="1"/>
  <c r="W448" i="1" s="1"/>
  <c r="V449" i="1"/>
  <c r="V448" i="1" s="1"/>
  <c r="U449" i="1"/>
  <c r="U448" i="1" s="1"/>
  <c r="T449" i="1"/>
  <c r="T448" i="1" s="1"/>
  <c r="S449" i="1"/>
  <c r="S448" i="1" s="1"/>
  <c r="R449" i="1"/>
  <c r="R448" i="1" s="1"/>
  <c r="Q449" i="1"/>
  <c r="Q448" i="1" s="1"/>
  <c r="P449" i="1"/>
  <c r="P448" i="1" s="1"/>
  <c r="O449" i="1"/>
  <c r="O448" i="1" s="1"/>
  <c r="N449" i="1"/>
  <c r="N448" i="1" s="1"/>
  <c r="M449" i="1"/>
  <c r="M448" i="1" s="1"/>
  <c r="L449" i="1"/>
  <c r="L448" i="1" s="1"/>
  <c r="K449" i="1"/>
  <c r="K448" i="1" s="1"/>
  <c r="J449" i="1"/>
  <c r="J448" i="1" s="1"/>
  <c r="I449" i="1"/>
  <c r="I448" i="1" s="1"/>
  <c r="H449" i="1"/>
  <c r="G449" i="1"/>
  <c r="G448" i="1" s="1"/>
  <c r="F449" i="1"/>
  <c r="E449" i="1"/>
  <c r="E448" i="1" s="1"/>
  <c r="D449" i="1"/>
  <c r="Z447" i="1"/>
  <c r="Y447" i="1"/>
  <c r="X447" i="1"/>
  <c r="W447" i="1"/>
  <c r="V447" i="1"/>
  <c r="U447" i="1"/>
  <c r="T447" i="1"/>
  <c r="S447" i="1"/>
  <c r="R447" i="1"/>
  <c r="Q447" i="1"/>
  <c r="P447" i="1"/>
  <c r="O447" i="1"/>
  <c r="N447" i="1"/>
  <c r="M447" i="1"/>
  <c r="L447" i="1"/>
  <c r="K447" i="1"/>
  <c r="J447" i="1"/>
  <c r="I447" i="1"/>
  <c r="H447" i="1"/>
  <c r="G447" i="1"/>
  <c r="F447" i="1"/>
  <c r="E447" i="1"/>
  <c r="D447" i="1"/>
  <c r="Z446" i="1"/>
  <c r="Y446" i="1"/>
  <c r="X446" i="1"/>
  <c r="W446" i="1"/>
  <c r="V446" i="1"/>
  <c r="U446" i="1"/>
  <c r="T446" i="1"/>
  <c r="S446" i="1"/>
  <c r="R446" i="1"/>
  <c r="Q446" i="1"/>
  <c r="P446" i="1"/>
  <c r="O446" i="1"/>
  <c r="N446" i="1"/>
  <c r="M446" i="1"/>
  <c r="L446" i="1"/>
  <c r="K446" i="1"/>
  <c r="J446" i="1"/>
  <c r="I446" i="1"/>
  <c r="H446" i="1"/>
  <c r="G446" i="1"/>
  <c r="F446" i="1"/>
  <c r="E446" i="1"/>
  <c r="D446" i="1"/>
  <c r="Z445" i="1"/>
  <c r="Y445" i="1"/>
  <c r="AA445" i="1" s="1"/>
  <c r="X445" i="1"/>
  <c r="W445" i="1"/>
  <c r="V445" i="1"/>
  <c r="U445" i="1"/>
  <c r="T445" i="1"/>
  <c r="S445" i="1"/>
  <c r="R445" i="1"/>
  <c r="Q445" i="1"/>
  <c r="P445" i="1"/>
  <c r="O445" i="1"/>
  <c r="N445" i="1"/>
  <c r="M445" i="1"/>
  <c r="L445" i="1"/>
  <c r="K445" i="1"/>
  <c r="J445" i="1"/>
  <c r="I445" i="1"/>
  <c r="H445" i="1"/>
  <c r="G445" i="1"/>
  <c r="F445" i="1"/>
  <c r="E445" i="1"/>
  <c r="D445" i="1"/>
  <c r="Z442" i="1"/>
  <c r="Y442" i="1"/>
  <c r="AA442" i="1" s="1"/>
  <c r="X442" i="1"/>
  <c r="W442" i="1"/>
  <c r="V442" i="1"/>
  <c r="U442" i="1"/>
  <c r="T442" i="1"/>
  <c r="S442" i="1"/>
  <c r="R442" i="1"/>
  <c r="Q442" i="1"/>
  <c r="P442" i="1"/>
  <c r="O442" i="1"/>
  <c r="N442" i="1"/>
  <c r="M442" i="1"/>
  <c r="L442" i="1"/>
  <c r="K442" i="1"/>
  <c r="J442" i="1"/>
  <c r="I442" i="1"/>
  <c r="H442" i="1"/>
  <c r="G442" i="1"/>
  <c r="F442" i="1"/>
  <c r="E442" i="1"/>
  <c r="D442" i="1"/>
  <c r="Z441" i="1"/>
  <c r="Y441" i="1"/>
  <c r="X441" i="1"/>
  <c r="W441" i="1"/>
  <c r="V441" i="1"/>
  <c r="U441" i="1"/>
  <c r="T441" i="1"/>
  <c r="S441" i="1"/>
  <c r="R441" i="1"/>
  <c r="Q441" i="1"/>
  <c r="P441" i="1"/>
  <c r="O441" i="1"/>
  <c r="N441" i="1"/>
  <c r="M441" i="1"/>
  <c r="L441" i="1"/>
  <c r="K441" i="1"/>
  <c r="J441" i="1"/>
  <c r="I441" i="1"/>
  <c r="H441" i="1"/>
  <c r="G441" i="1"/>
  <c r="F441" i="1"/>
  <c r="E441" i="1"/>
  <c r="D441" i="1"/>
  <c r="Z440" i="1"/>
  <c r="Y440" i="1"/>
  <c r="X440" i="1"/>
  <c r="W440" i="1"/>
  <c r="V440" i="1"/>
  <c r="U440" i="1"/>
  <c r="T440" i="1"/>
  <c r="S440" i="1"/>
  <c r="R440" i="1"/>
  <c r="Q440" i="1"/>
  <c r="P440" i="1"/>
  <c r="O440" i="1"/>
  <c r="N440" i="1"/>
  <c r="M440" i="1"/>
  <c r="L440" i="1"/>
  <c r="K440" i="1"/>
  <c r="J440" i="1"/>
  <c r="I440" i="1"/>
  <c r="H440" i="1"/>
  <c r="G440" i="1"/>
  <c r="F440" i="1"/>
  <c r="E440" i="1"/>
  <c r="D440" i="1"/>
  <c r="Z439" i="1"/>
  <c r="Y439" i="1"/>
  <c r="AA439" i="1" s="1"/>
  <c r="X439" i="1"/>
  <c r="W439" i="1"/>
  <c r="V439" i="1"/>
  <c r="U439" i="1"/>
  <c r="T439" i="1"/>
  <c r="S439" i="1"/>
  <c r="R439" i="1"/>
  <c r="Q439" i="1"/>
  <c r="P439" i="1"/>
  <c r="O439" i="1"/>
  <c r="N439" i="1"/>
  <c r="M439" i="1"/>
  <c r="L439" i="1"/>
  <c r="K439" i="1"/>
  <c r="J439" i="1"/>
  <c r="I439" i="1"/>
  <c r="H439" i="1"/>
  <c r="G439" i="1"/>
  <c r="F439" i="1"/>
  <c r="E439" i="1"/>
  <c r="D439" i="1"/>
  <c r="Z437" i="1"/>
  <c r="Y437" i="1"/>
  <c r="X437" i="1"/>
  <c r="W437" i="1"/>
  <c r="V437" i="1"/>
  <c r="U437" i="1"/>
  <c r="T437" i="1"/>
  <c r="S437" i="1"/>
  <c r="R437" i="1"/>
  <c r="Q437" i="1"/>
  <c r="P437" i="1"/>
  <c r="O437" i="1"/>
  <c r="N437" i="1"/>
  <c r="M437" i="1"/>
  <c r="L437" i="1"/>
  <c r="K437" i="1"/>
  <c r="J437" i="1"/>
  <c r="I437" i="1"/>
  <c r="H437" i="1"/>
  <c r="G437" i="1"/>
  <c r="F437" i="1"/>
  <c r="E437" i="1"/>
  <c r="D437" i="1"/>
  <c r="Z434" i="1"/>
  <c r="Z432" i="1" s="1"/>
  <c r="Y434" i="1"/>
  <c r="Y432" i="1" s="1"/>
  <c r="X434" i="1"/>
  <c r="X432" i="1" s="1"/>
  <c r="W434" i="1"/>
  <c r="W432" i="1" s="1"/>
  <c r="V434" i="1"/>
  <c r="V432" i="1" s="1"/>
  <c r="U434" i="1"/>
  <c r="U432" i="1" s="1"/>
  <c r="T434" i="1"/>
  <c r="T432" i="1" s="1"/>
  <c r="S434" i="1"/>
  <c r="S432" i="1" s="1"/>
  <c r="R434" i="1"/>
  <c r="R432" i="1" s="1"/>
  <c r="Q434" i="1"/>
  <c r="Q432" i="1" s="1"/>
  <c r="P434" i="1"/>
  <c r="O434" i="1"/>
  <c r="O432" i="1" s="1"/>
  <c r="N434" i="1"/>
  <c r="N432" i="1" s="1"/>
  <c r="M434" i="1"/>
  <c r="M432" i="1" s="1"/>
  <c r="L434" i="1"/>
  <c r="L432" i="1" s="1"/>
  <c r="K434" i="1"/>
  <c r="K432" i="1" s="1"/>
  <c r="J434" i="1"/>
  <c r="J432" i="1" s="1"/>
  <c r="I434" i="1"/>
  <c r="I432" i="1" s="1"/>
  <c r="H434" i="1"/>
  <c r="H432" i="1" s="1"/>
  <c r="G434" i="1"/>
  <c r="G432" i="1" s="1"/>
  <c r="F434" i="1"/>
  <c r="E434" i="1"/>
  <c r="E432" i="1" s="1"/>
  <c r="D434" i="1"/>
  <c r="Z430" i="1"/>
  <c r="Z429" i="1" s="1"/>
  <c r="Z427" i="1" s="1"/>
  <c r="Z425" i="1" s="1"/>
  <c r="Y430" i="1"/>
  <c r="Y429" i="1" s="1"/>
  <c r="Y427" i="1" s="1"/>
  <c r="Y425" i="1" s="1"/>
  <c r="X430" i="1"/>
  <c r="X429" i="1" s="1"/>
  <c r="X427" i="1" s="1"/>
  <c r="X425" i="1" s="1"/>
  <c r="W430" i="1"/>
  <c r="W429" i="1" s="1"/>
  <c r="W427" i="1" s="1"/>
  <c r="W425" i="1" s="1"/>
  <c r="V430" i="1"/>
  <c r="V429" i="1" s="1"/>
  <c r="V427" i="1" s="1"/>
  <c r="V425" i="1" s="1"/>
  <c r="U430" i="1"/>
  <c r="U429" i="1" s="1"/>
  <c r="U427" i="1" s="1"/>
  <c r="U425" i="1" s="1"/>
  <c r="T430" i="1"/>
  <c r="T429" i="1" s="1"/>
  <c r="T427" i="1" s="1"/>
  <c r="T425" i="1" s="1"/>
  <c r="S430" i="1"/>
  <c r="S429" i="1" s="1"/>
  <c r="S427" i="1" s="1"/>
  <c r="S425" i="1" s="1"/>
  <c r="R430" i="1"/>
  <c r="R429" i="1" s="1"/>
  <c r="R427" i="1" s="1"/>
  <c r="R425" i="1" s="1"/>
  <c r="Q430" i="1"/>
  <c r="P430" i="1"/>
  <c r="O430" i="1"/>
  <c r="O429" i="1" s="1"/>
  <c r="O427" i="1" s="1"/>
  <c r="O425" i="1" s="1"/>
  <c r="N430" i="1"/>
  <c r="N429" i="1" s="1"/>
  <c r="N427" i="1" s="1"/>
  <c r="N425" i="1" s="1"/>
  <c r="M430" i="1"/>
  <c r="M429" i="1" s="1"/>
  <c r="M427" i="1" s="1"/>
  <c r="M425" i="1" s="1"/>
  <c r="L430" i="1"/>
  <c r="L429" i="1" s="1"/>
  <c r="L427" i="1" s="1"/>
  <c r="L425" i="1" s="1"/>
  <c r="K430" i="1"/>
  <c r="K429" i="1" s="1"/>
  <c r="K427" i="1" s="1"/>
  <c r="K425" i="1" s="1"/>
  <c r="J430" i="1"/>
  <c r="J429" i="1" s="1"/>
  <c r="J427" i="1" s="1"/>
  <c r="J425" i="1" s="1"/>
  <c r="I430" i="1"/>
  <c r="I429" i="1" s="1"/>
  <c r="I427" i="1" s="1"/>
  <c r="I425" i="1" s="1"/>
  <c r="H430" i="1"/>
  <c r="H429" i="1" s="1"/>
  <c r="H427" i="1" s="1"/>
  <c r="H425" i="1" s="1"/>
  <c r="G430" i="1"/>
  <c r="G429" i="1" s="1"/>
  <c r="G427" i="1" s="1"/>
  <c r="G425" i="1" s="1"/>
  <c r="F430" i="1"/>
  <c r="F429" i="1" s="1"/>
  <c r="F427" i="1" s="1"/>
  <c r="E430" i="1"/>
  <c r="E429" i="1" s="1"/>
  <c r="E427" i="1" s="1"/>
  <c r="E425" i="1" s="1"/>
  <c r="D430" i="1"/>
  <c r="D429" i="1" s="1"/>
  <c r="Z423" i="1"/>
  <c r="Z422" i="1" s="1"/>
  <c r="Z420" i="1" s="1"/>
  <c r="Z419" i="1" s="1"/>
  <c r="Y423" i="1"/>
  <c r="Y422" i="1" s="1"/>
  <c r="Y420" i="1" s="1"/>
  <c r="Y419" i="1" s="1"/>
  <c r="X423" i="1"/>
  <c r="X422" i="1" s="1"/>
  <c r="X420" i="1" s="1"/>
  <c r="X419" i="1" s="1"/>
  <c r="W423" i="1"/>
  <c r="W422" i="1" s="1"/>
  <c r="W420" i="1" s="1"/>
  <c r="W419" i="1" s="1"/>
  <c r="V423" i="1"/>
  <c r="V422" i="1" s="1"/>
  <c r="V420" i="1" s="1"/>
  <c r="V419" i="1" s="1"/>
  <c r="U423" i="1"/>
  <c r="U422" i="1" s="1"/>
  <c r="U420" i="1" s="1"/>
  <c r="U419" i="1" s="1"/>
  <c r="T423" i="1"/>
  <c r="T422" i="1" s="1"/>
  <c r="T420" i="1" s="1"/>
  <c r="T419" i="1" s="1"/>
  <c r="S423" i="1"/>
  <c r="S422" i="1" s="1"/>
  <c r="S420" i="1" s="1"/>
  <c r="S419" i="1" s="1"/>
  <c r="R423" i="1"/>
  <c r="R422" i="1" s="1"/>
  <c r="R420" i="1" s="1"/>
  <c r="R419" i="1" s="1"/>
  <c r="Q423" i="1"/>
  <c r="Q422" i="1" s="1"/>
  <c r="Q420" i="1" s="1"/>
  <c r="Q419" i="1" s="1"/>
  <c r="P423" i="1"/>
  <c r="O423" i="1"/>
  <c r="O422" i="1" s="1"/>
  <c r="O420" i="1" s="1"/>
  <c r="O419" i="1" s="1"/>
  <c r="N423" i="1"/>
  <c r="N422" i="1" s="1"/>
  <c r="N420" i="1" s="1"/>
  <c r="N419" i="1" s="1"/>
  <c r="M423" i="1"/>
  <c r="M422" i="1" s="1"/>
  <c r="M420" i="1" s="1"/>
  <c r="M419" i="1" s="1"/>
  <c r="L423" i="1"/>
  <c r="L422" i="1" s="1"/>
  <c r="L420" i="1" s="1"/>
  <c r="L419" i="1" s="1"/>
  <c r="K423" i="1"/>
  <c r="K422" i="1" s="1"/>
  <c r="K420" i="1" s="1"/>
  <c r="K419" i="1" s="1"/>
  <c r="J423" i="1"/>
  <c r="J422" i="1" s="1"/>
  <c r="J420" i="1" s="1"/>
  <c r="J419" i="1" s="1"/>
  <c r="I423" i="1"/>
  <c r="I422" i="1" s="1"/>
  <c r="I420" i="1" s="1"/>
  <c r="I419" i="1" s="1"/>
  <c r="H423" i="1"/>
  <c r="H422" i="1" s="1"/>
  <c r="H420" i="1" s="1"/>
  <c r="H419" i="1" s="1"/>
  <c r="G423" i="1"/>
  <c r="G422" i="1" s="1"/>
  <c r="G420" i="1" s="1"/>
  <c r="G419" i="1" s="1"/>
  <c r="F423" i="1"/>
  <c r="F422" i="1" s="1"/>
  <c r="E423" i="1"/>
  <c r="E422" i="1" s="1"/>
  <c r="E420" i="1" s="1"/>
  <c r="E419" i="1" s="1"/>
  <c r="D423" i="1"/>
  <c r="D422" i="1" s="1"/>
  <c r="Z416" i="1"/>
  <c r="Z415" i="1" s="1"/>
  <c r="Z412" i="1" s="1"/>
  <c r="Z410" i="1" s="1"/>
  <c r="Y416" i="1"/>
  <c r="Y415" i="1" s="1"/>
  <c r="Y412" i="1" s="1"/>
  <c r="Y410" i="1" s="1"/>
  <c r="X416" i="1"/>
  <c r="X415" i="1" s="1"/>
  <c r="X412" i="1" s="1"/>
  <c r="X410" i="1" s="1"/>
  <c r="W416" i="1"/>
  <c r="W415" i="1" s="1"/>
  <c r="W412" i="1" s="1"/>
  <c r="W410" i="1" s="1"/>
  <c r="V416" i="1"/>
  <c r="V415" i="1" s="1"/>
  <c r="U416" i="1"/>
  <c r="U415" i="1" s="1"/>
  <c r="U412" i="1" s="1"/>
  <c r="U410" i="1" s="1"/>
  <c r="T416" i="1"/>
  <c r="T415" i="1" s="1"/>
  <c r="T412" i="1" s="1"/>
  <c r="T410" i="1" s="1"/>
  <c r="S416" i="1"/>
  <c r="S415" i="1" s="1"/>
  <c r="S412" i="1" s="1"/>
  <c r="S410" i="1" s="1"/>
  <c r="R416" i="1"/>
  <c r="R415" i="1" s="1"/>
  <c r="R412" i="1" s="1"/>
  <c r="R410" i="1" s="1"/>
  <c r="Q416" i="1"/>
  <c r="Q415" i="1" s="1"/>
  <c r="Q412" i="1" s="1"/>
  <c r="Q410" i="1" s="1"/>
  <c r="P416" i="1"/>
  <c r="O416" i="1"/>
  <c r="O415" i="1" s="1"/>
  <c r="O412" i="1" s="1"/>
  <c r="O410" i="1" s="1"/>
  <c r="N416" i="1"/>
  <c r="N415" i="1" s="1"/>
  <c r="N412" i="1" s="1"/>
  <c r="N410" i="1" s="1"/>
  <c r="M416" i="1"/>
  <c r="M415" i="1" s="1"/>
  <c r="M412" i="1" s="1"/>
  <c r="M410" i="1" s="1"/>
  <c r="L416" i="1"/>
  <c r="L415" i="1" s="1"/>
  <c r="L412" i="1" s="1"/>
  <c r="L410" i="1" s="1"/>
  <c r="K416" i="1"/>
  <c r="K415" i="1" s="1"/>
  <c r="K412" i="1" s="1"/>
  <c r="K410" i="1" s="1"/>
  <c r="J416" i="1"/>
  <c r="J415" i="1" s="1"/>
  <c r="J412" i="1" s="1"/>
  <c r="J410" i="1" s="1"/>
  <c r="I416" i="1"/>
  <c r="I415" i="1" s="1"/>
  <c r="I412" i="1" s="1"/>
  <c r="I410" i="1" s="1"/>
  <c r="H416" i="1"/>
  <c r="H415" i="1" s="1"/>
  <c r="H412" i="1" s="1"/>
  <c r="H410" i="1" s="1"/>
  <c r="G416" i="1"/>
  <c r="G415" i="1" s="1"/>
  <c r="G412" i="1" s="1"/>
  <c r="G410" i="1" s="1"/>
  <c r="F416" i="1"/>
  <c r="F415" i="1" s="1"/>
  <c r="F412" i="1" s="1"/>
  <c r="E416" i="1"/>
  <c r="E415" i="1" s="1"/>
  <c r="E412" i="1" s="1"/>
  <c r="E410" i="1" s="1"/>
  <c r="D416" i="1"/>
  <c r="Z408" i="1"/>
  <c r="Z407" i="1" s="1"/>
  <c r="Y408" i="1"/>
  <c r="Y407" i="1" s="1"/>
  <c r="Y405" i="1" s="1"/>
  <c r="Y403" i="1" s="1"/>
  <c r="X408" i="1"/>
  <c r="X407" i="1" s="1"/>
  <c r="W408" i="1"/>
  <c r="W407" i="1" s="1"/>
  <c r="W405" i="1" s="1"/>
  <c r="W403" i="1" s="1"/>
  <c r="V408" i="1"/>
  <c r="V407" i="1" s="1"/>
  <c r="V405" i="1" s="1"/>
  <c r="V403" i="1" s="1"/>
  <c r="U408" i="1"/>
  <c r="U407" i="1" s="1"/>
  <c r="U405" i="1" s="1"/>
  <c r="U403" i="1" s="1"/>
  <c r="T408" i="1"/>
  <c r="T407" i="1" s="1"/>
  <c r="T405" i="1" s="1"/>
  <c r="S408" i="1"/>
  <c r="S407" i="1" s="1"/>
  <c r="R408" i="1"/>
  <c r="R407" i="1" s="1"/>
  <c r="R405" i="1" s="1"/>
  <c r="R403" i="1" s="1"/>
  <c r="Q408" i="1"/>
  <c r="Q407" i="1" s="1"/>
  <c r="Q405" i="1" s="1"/>
  <c r="Q403" i="1" s="1"/>
  <c r="P408" i="1"/>
  <c r="O408" i="1"/>
  <c r="O407" i="1" s="1"/>
  <c r="O405" i="1" s="1"/>
  <c r="O403" i="1" s="1"/>
  <c r="N408" i="1"/>
  <c r="M408" i="1"/>
  <c r="M407" i="1" s="1"/>
  <c r="M405" i="1" s="1"/>
  <c r="L408" i="1"/>
  <c r="K408" i="1"/>
  <c r="K407" i="1" s="1"/>
  <c r="K405" i="1" s="1"/>
  <c r="K403" i="1" s="1"/>
  <c r="J408" i="1"/>
  <c r="I408" i="1"/>
  <c r="H408" i="1"/>
  <c r="H407" i="1" s="1"/>
  <c r="G408" i="1"/>
  <c r="F408" i="1"/>
  <c r="E408" i="1"/>
  <c r="E407" i="1" s="1"/>
  <c r="E405" i="1" s="1"/>
  <c r="E403" i="1" s="1"/>
  <c r="D408" i="1"/>
  <c r="Z389" i="1"/>
  <c r="Z388" i="1" s="1"/>
  <c r="Z385" i="1" s="1"/>
  <c r="Z383" i="1" s="1"/>
  <c r="Y389" i="1"/>
  <c r="Y388" i="1" s="1"/>
  <c r="Y385" i="1" s="1"/>
  <c r="Y383" i="1" s="1"/>
  <c r="X389" i="1"/>
  <c r="X388" i="1" s="1"/>
  <c r="X385" i="1" s="1"/>
  <c r="X383" i="1" s="1"/>
  <c r="W389" i="1"/>
  <c r="W388" i="1" s="1"/>
  <c r="W385" i="1" s="1"/>
  <c r="W383" i="1" s="1"/>
  <c r="V389" i="1"/>
  <c r="V388" i="1" s="1"/>
  <c r="V385" i="1" s="1"/>
  <c r="V383" i="1" s="1"/>
  <c r="U389" i="1"/>
  <c r="U388" i="1" s="1"/>
  <c r="T389" i="1"/>
  <c r="T388" i="1" s="1"/>
  <c r="T385" i="1" s="1"/>
  <c r="T383" i="1" s="1"/>
  <c r="S389" i="1"/>
  <c r="S388" i="1" s="1"/>
  <c r="S385" i="1" s="1"/>
  <c r="S383" i="1" s="1"/>
  <c r="R389" i="1"/>
  <c r="R388" i="1" s="1"/>
  <c r="R385" i="1" s="1"/>
  <c r="R383" i="1" s="1"/>
  <c r="Q389" i="1"/>
  <c r="Q388" i="1" s="1"/>
  <c r="Q385" i="1" s="1"/>
  <c r="Q383" i="1" s="1"/>
  <c r="P389" i="1"/>
  <c r="P388" i="1" s="1"/>
  <c r="P385" i="1" s="1"/>
  <c r="P383" i="1" s="1"/>
  <c r="O389" i="1"/>
  <c r="O388" i="1" s="1"/>
  <c r="O385" i="1" s="1"/>
  <c r="O383" i="1" s="1"/>
  <c r="N389" i="1"/>
  <c r="N388" i="1" s="1"/>
  <c r="N385" i="1" s="1"/>
  <c r="N383" i="1" s="1"/>
  <c r="M389" i="1"/>
  <c r="M388" i="1" s="1"/>
  <c r="M385" i="1" s="1"/>
  <c r="M383" i="1" s="1"/>
  <c r="L389" i="1"/>
  <c r="L388" i="1" s="1"/>
  <c r="L385" i="1" s="1"/>
  <c r="L383" i="1" s="1"/>
  <c r="K389" i="1"/>
  <c r="K388" i="1" s="1"/>
  <c r="K385" i="1" s="1"/>
  <c r="K383" i="1" s="1"/>
  <c r="J389" i="1"/>
  <c r="J388" i="1" s="1"/>
  <c r="J385" i="1" s="1"/>
  <c r="J383" i="1" s="1"/>
  <c r="I389" i="1"/>
  <c r="I388" i="1" s="1"/>
  <c r="I385" i="1" s="1"/>
  <c r="I383" i="1" s="1"/>
  <c r="H389" i="1"/>
  <c r="H388" i="1" s="1"/>
  <c r="H385" i="1" s="1"/>
  <c r="H383" i="1" s="1"/>
  <c r="G389" i="1"/>
  <c r="G388" i="1" s="1"/>
  <c r="F389" i="1"/>
  <c r="F388" i="1" s="1"/>
  <c r="F385" i="1" s="1"/>
  <c r="F383" i="1" s="1"/>
  <c r="E389" i="1"/>
  <c r="E388" i="1" s="1"/>
  <c r="E385" i="1" s="1"/>
  <c r="E383" i="1" s="1"/>
  <c r="D389" i="1"/>
  <c r="Z368" i="1"/>
  <c r="Z367" i="1" s="1"/>
  <c r="Y368" i="1"/>
  <c r="X368" i="1"/>
  <c r="X367" i="1" s="1"/>
  <c r="W368" i="1"/>
  <c r="W367" i="1" s="1"/>
  <c r="V368" i="1"/>
  <c r="V367" i="1" s="1"/>
  <c r="U368" i="1"/>
  <c r="U367" i="1" s="1"/>
  <c r="T368" i="1"/>
  <c r="T367" i="1" s="1"/>
  <c r="S368" i="1"/>
  <c r="S367" i="1" s="1"/>
  <c r="R368" i="1"/>
  <c r="R367" i="1" s="1"/>
  <c r="Q368" i="1"/>
  <c r="Q367" i="1" s="1"/>
  <c r="P368" i="1"/>
  <c r="O368" i="1"/>
  <c r="O367" i="1" s="1"/>
  <c r="N368" i="1"/>
  <c r="M368" i="1"/>
  <c r="M367" i="1" s="1"/>
  <c r="L368" i="1"/>
  <c r="K368" i="1"/>
  <c r="K367" i="1" s="1"/>
  <c r="J368" i="1"/>
  <c r="J367" i="1" s="1"/>
  <c r="I368" i="1"/>
  <c r="H368" i="1"/>
  <c r="H367" i="1" s="1"/>
  <c r="G368" i="1"/>
  <c r="F368" i="1"/>
  <c r="F367" i="1" s="1"/>
  <c r="E368" i="1"/>
  <c r="D368" i="1"/>
  <c r="Z365" i="1"/>
  <c r="Y365" i="1"/>
  <c r="AA365" i="1" s="1"/>
  <c r="X365" i="1"/>
  <c r="W365" i="1"/>
  <c r="V365" i="1"/>
  <c r="U365" i="1"/>
  <c r="U364" i="1" s="1"/>
  <c r="T365" i="1"/>
  <c r="T364" i="1" s="1"/>
  <c r="S365" i="1"/>
  <c r="S364" i="1" s="1"/>
  <c r="R365" i="1"/>
  <c r="Q365" i="1"/>
  <c r="P365" i="1"/>
  <c r="P364" i="1" s="1"/>
  <c r="O365" i="1"/>
  <c r="N365" i="1"/>
  <c r="N364" i="1" s="1"/>
  <c r="M365" i="1"/>
  <c r="L365" i="1"/>
  <c r="L364" i="1" s="1"/>
  <c r="K365" i="1"/>
  <c r="K364" i="1" s="1"/>
  <c r="J365" i="1"/>
  <c r="J364" i="1" s="1"/>
  <c r="I365" i="1"/>
  <c r="I364" i="1" s="1"/>
  <c r="H365" i="1"/>
  <c r="H364" i="1" s="1"/>
  <c r="G365" i="1"/>
  <c r="G364" i="1" s="1"/>
  <c r="F365" i="1"/>
  <c r="F364" i="1" s="1"/>
  <c r="E365" i="1"/>
  <c r="E364" i="1" s="1"/>
  <c r="D365" i="1"/>
  <c r="Z363" i="1"/>
  <c r="Y363" i="1"/>
  <c r="X363" i="1"/>
  <c r="W363" i="1"/>
  <c r="V363" i="1"/>
  <c r="U363" i="1"/>
  <c r="T363" i="1"/>
  <c r="S363" i="1"/>
  <c r="R363" i="1"/>
  <c r="Q363" i="1"/>
  <c r="P363" i="1"/>
  <c r="O363" i="1"/>
  <c r="N363" i="1"/>
  <c r="M363" i="1"/>
  <c r="L363" i="1"/>
  <c r="K363" i="1"/>
  <c r="J363" i="1"/>
  <c r="I363" i="1"/>
  <c r="H363" i="1"/>
  <c r="G363" i="1"/>
  <c r="F363" i="1"/>
  <c r="E363" i="1"/>
  <c r="D363" i="1"/>
  <c r="Z359" i="1"/>
  <c r="Z358" i="1" s="1"/>
  <c r="Y359" i="1"/>
  <c r="X359" i="1"/>
  <c r="X358" i="1" s="1"/>
  <c r="W359" i="1"/>
  <c r="V359" i="1"/>
  <c r="U359" i="1"/>
  <c r="U358" i="1" s="1"/>
  <c r="T359" i="1"/>
  <c r="T358" i="1" s="1"/>
  <c r="S359" i="1"/>
  <c r="S358" i="1" s="1"/>
  <c r="R359" i="1"/>
  <c r="R358" i="1" s="1"/>
  <c r="Q359" i="1"/>
  <c r="Q358" i="1" s="1"/>
  <c r="P359" i="1"/>
  <c r="P358" i="1" s="1"/>
  <c r="O359" i="1"/>
  <c r="N359" i="1"/>
  <c r="N358" i="1" s="1"/>
  <c r="M359" i="1"/>
  <c r="M358" i="1" s="1"/>
  <c r="L359" i="1"/>
  <c r="L358" i="1" s="1"/>
  <c r="K359" i="1"/>
  <c r="K358" i="1" s="1"/>
  <c r="J359" i="1"/>
  <c r="J358" i="1" s="1"/>
  <c r="I359" i="1"/>
  <c r="I358" i="1" s="1"/>
  <c r="H359" i="1"/>
  <c r="H358" i="1" s="1"/>
  <c r="G359" i="1"/>
  <c r="G358" i="1" s="1"/>
  <c r="F359" i="1"/>
  <c r="E359" i="1"/>
  <c r="E358" i="1" s="1"/>
  <c r="D359" i="1"/>
  <c r="Z356" i="1"/>
  <c r="Z355" i="1" s="1"/>
  <c r="Y356" i="1"/>
  <c r="AA356" i="1" s="1"/>
  <c r="X356" i="1"/>
  <c r="X355" i="1" s="1"/>
  <c r="W356" i="1"/>
  <c r="W355" i="1" s="1"/>
  <c r="V356" i="1"/>
  <c r="V355" i="1" s="1"/>
  <c r="U356" i="1"/>
  <c r="U355" i="1" s="1"/>
  <c r="T356" i="1"/>
  <c r="S356" i="1"/>
  <c r="S355" i="1" s="1"/>
  <c r="R356" i="1"/>
  <c r="Q356" i="1"/>
  <c r="P356" i="1"/>
  <c r="P355" i="1" s="1"/>
  <c r="O356" i="1"/>
  <c r="N356" i="1"/>
  <c r="N355" i="1" s="1"/>
  <c r="M356" i="1"/>
  <c r="L356" i="1"/>
  <c r="L355" i="1" s="1"/>
  <c r="K356" i="1"/>
  <c r="K355" i="1" s="1"/>
  <c r="J356" i="1"/>
  <c r="J355" i="1" s="1"/>
  <c r="I356" i="1"/>
  <c r="I355" i="1" s="1"/>
  <c r="H356" i="1"/>
  <c r="H355" i="1" s="1"/>
  <c r="G356" i="1"/>
  <c r="G355" i="1" s="1"/>
  <c r="F356" i="1"/>
  <c r="E356" i="1"/>
  <c r="D356" i="1"/>
  <c r="D355" i="1" s="1"/>
  <c r="Z354" i="1"/>
  <c r="Y354" i="1"/>
  <c r="AA354" i="1" s="1"/>
  <c r="X354" i="1"/>
  <c r="W354" i="1"/>
  <c r="V354" i="1"/>
  <c r="U354" i="1"/>
  <c r="T354" i="1"/>
  <c r="S354" i="1"/>
  <c r="R354" i="1"/>
  <c r="Q354" i="1"/>
  <c r="P354" i="1"/>
  <c r="O354" i="1"/>
  <c r="N354" i="1"/>
  <c r="M354" i="1"/>
  <c r="L354" i="1"/>
  <c r="K354" i="1"/>
  <c r="J354" i="1"/>
  <c r="I354" i="1"/>
  <c r="H354" i="1"/>
  <c r="G354" i="1"/>
  <c r="F354" i="1"/>
  <c r="E354" i="1"/>
  <c r="D354" i="1"/>
  <c r="Z350" i="1"/>
  <c r="Y350" i="1"/>
  <c r="X350" i="1"/>
  <c r="W350" i="1"/>
  <c r="W349" i="1" s="1"/>
  <c r="V350" i="1"/>
  <c r="U350" i="1"/>
  <c r="U349" i="1" s="1"/>
  <c r="T350" i="1"/>
  <c r="T349" i="1" s="1"/>
  <c r="S350" i="1"/>
  <c r="S349" i="1" s="1"/>
  <c r="R350" i="1"/>
  <c r="R349" i="1" s="1"/>
  <c r="Q350" i="1"/>
  <c r="Q349" i="1" s="1"/>
  <c r="P350" i="1"/>
  <c r="O350" i="1"/>
  <c r="O349" i="1" s="1"/>
  <c r="N350" i="1"/>
  <c r="N349" i="1" s="1"/>
  <c r="M350" i="1"/>
  <c r="M349" i="1" s="1"/>
  <c r="L350" i="1"/>
  <c r="L349" i="1" s="1"/>
  <c r="K350" i="1"/>
  <c r="K349" i="1" s="1"/>
  <c r="J350" i="1"/>
  <c r="J349" i="1" s="1"/>
  <c r="I350" i="1"/>
  <c r="I349" i="1" s="1"/>
  <c r="H350" i="1"/>
  <c r="H349" i="1" s="1"/>
  <c r="G350" i="1"/>
  <c r="G349" i="1" s="1"/>
  <c r="F350" i="1"/>
  <c r="F349" i="1" s="1"/>
  <c r="E350" i="1"/>
  <c r="D350" i="1"/>
  <c r="Z343" i="1"/>
  <c r="Z342" i="1" s="1"/>
  <c r="Z339" i="1" s="1"/>
  <c r="Z337" i="1" s="1"/>
  <c r="Y343" i="1"/>
  <c r="Y342" i="1" s="1"/>
  <c r="Y339" i="1" s="1"/>
  <c r="Y337" i="1" s="1"/>
  <c r="X343" i="1"/>
  <c r="X342" i="1" s="1"/>
  <c r="X339" i="1" s="1"/>
  <c r="X337" i="1" s="1"/>
  <c r="W343" i="1"/>
  <c r="W342" i="1" s="1"/>
  <c r="W339" i="1" s="1"/>
  <c r="W337" i="1" s="1"/>
  <c r="V343" i="1"/>
  <c r="V342" i="1" s="1"/>
  <c r="V339" i="1" s="1"/>
  <c r="V337" i="1" s="1"/>
  <c r="U343" i="1"/>
  <c r="U342" i="1" s="1"/>
  <c r="U339" i="1" s="1"/>
  <c r="U337" i="1" s="1"/>
  <c r="T343" i="1"/>
  <c r="T342" i="1" s="1"/>
  <c r="T339" i="1" s="1"/>
  <c r="T337" i="1" s="1"/>
  <c r="S343" i="1"/>
  <c r="S342" i="1" s="1"/>
  <c r="S339" i="1" s="1"/>
  <c r="S337" i="1" s="1"/>
  <c r="R343" i="1"/>
  <c r="R342" i="1" s="1"/>
  <c r="R339" i="1" s="1"/>
  <c r="R337" i="1" s="1"/>
  <c r="Q343" i="1"/>
  <c r="Q342" i="1" s="1"/>
  <c r="Q339" i="1" s="1"/>
  <c r="Q337" i="1" s="1"/>
  <c r="P343" i="1"/>
  <c r="P342" i="1" s="1"/>
  <c r="P339" i="1" s="1"/>
  <c r="P337" i="1" s="1"/>
  <c r="O343" i="1"/>
  <c r="O342" i="1" s="1"/>
  <c r="O339" i="1" s="1"/>
  <c r="O337" i="1" s="1"/>
  <c r="N343" i="1"/>
  <c r="N342" i="1" s="1"/>
  <c r="N339" i="1" s="1"/>
  <c r="N337" i="1" s="1"/>
  <c r="M343" i="1"/>
  <c r="M342" i="1" s="1"/>
  <c r="M339" i="1" s="1"/>
  <c r="M337" i="1" s="1"/>
  <c r="L343" i="1"/>
  <c r="L342" i="1" s="1"/>
  <c r="L339" i="1" s="1"/>
  <c r="L337" i="1" s="1"/>
  <c r="K343" i="1"/>
  <c r="K342" i="1" s="1"/>
  <c r="K339" i="1" s="1"/>
  <c r="K337" i="1" s="1"/>
  <c r="J343" i="1"/>
  <c r="J342" i="1" s="1"/>
  <c r="J339" i="1" s="1"/>
  <c r="J337" i="1" s="1"/>
  <c r="I343" i="1"/>
  <c r="I342" i="1" s="1"/>
  <c r="I339" i="1" s="1"/>
  <c r="I337" i="1" s="1"/>
  <c r="H343" i="1"/>
  <c r="H342" i="1" s="1"/>
  <c r="H339" i="1" s="1"/>
  <c r="H337" i="1" s="1"/>
  <c r="G343" i="1"/>
  <c r="G342" i="1" s="1"/>
  <c r="G339" i="1" s="1"/>
  <c r="G337" i="1" s="1"/>
  <c r="F343" i="1"/>
  <c r="E343" i="1"/>
  <c r="E342" i="1" s="1"/>
  <c r="E339" i="1" s="1"/>
  <c r="E337" i="1" s="1"/>
  <c r="D343" i="1"/>
  <c r="D342" i="1" s="1"/>
  <c r="Z335" i="1"/>
  <c r="Z334" i="1" s="1"/>
  <c r="Y335" i="1"/>
  <c r="X335" i="1"/>
  <c r="X334" i="1" s="1"/>
  <c r="W335" i="1"/>
  <c r="W334" i="1" s="1"/>
  <c r="V335" i="1"/>
  <c r="V334" i="1" s="1"/>
  <c r="U335" i="1"/>
  <c r="U334" i="1" s="1"/>
  <c r="T335" i="1"/>
  <c r="T334" i="1" s="1"/>
  <c r="S335" i="1"/>
  <c r="S334" i="1" s="1"/>
  <c r="R335" i="1"/>
  <c r="R334" i="1" s="1"/>
  <c r="Q335" i="1"/>
  <c r="Q334" i="1" s="1"/>
  <c r="P335" i="1"/>
  <c r="P334" i="1" s="1"/>
  <c r="O335" i="1"/>
  <c r="O334" i="1" s="1"/>
  <c r="N335" i="1"/>
  <c r="N334" i="1" s="1"/>
  <c r="M335" i="1"/>
  <c r="M334" i="1" s="1"/>
  <c r="L335" i="1"/>
  <c r="L334" i="1" s="1"/>
  <c r="K335" i="1"/>
  <c r="K334" i="1" s="1"/>
  <c r="J335" i="1"/>
  <c r="J334" i="1" s="1"/>
  <c r="I335" i="1"/>
  <c r="I334" i="1" s="1"/>
  <c r="H335" i="1"/>
  <c r="H334" i="1" s="1"/>
  <c r="G335" i="1"/>
  <c r="G334" i="1" s="1"/>
  <c r="F335" i="1"/>
  <c r="F334" i="1" s="1"/>
  <c r="E335" i="1"/>
  <c r="E334" i="1" s="1"/>
  <c r="D335" i="1"/>
  <c r="D334" i="1" s="1"/>
  <c r="Z332" i="1"/>
  <c r="Z331" i="1" s="1"/>
  <c r="Y332" i="1"/>
  <c r="X332" i="1"/>
  <c r="X331" i="1" s="1"/>
  <c r="W332" i="1"/>
  <c r="W331" i="1" s="1"/>
  <c r="V332" i="1"/>
  <c r="V331" i="1" s="1"/>
  <c r="U332" i="1"/>
  <c r="U331" i="1" s="1"/>
  <c r="T332" i="1"/>
  <c r="T331" i="1" s="1"/>
  <c r="S332" i="1"/>
  <c r="S331" i="1" s="1"/>
  <c r="R332" i="1"/>
  <c r="R331" i="1" s="1"/>
  <c r="Q332" i="1"/>
  <c r="Q331" i="1" s="1"/>
  <c r="P332" i="1"/>
  <c r="P331" i="1" s="1"/>
  <c r="O332" i="1"/>
  <c r="O331" i="1" s="1"/>
  <c r="N332" i="1"/>
  <c r="N331" i="1" s="1"/>
  <c r="M332" i="1"/>
  <c r="M331" i="1" s="1"/>
  <c r="L332" i="1"/>
  <c r="L331" i="1" s="1"/>
  <c r="K332" i="1"/>
  <c r="K331" i="1" s="1"/>
  <c r="J332" i="1"/>
  <c r="J331" i="1" s="1"/>
  <c r="I332" i="1"/>
  <c r="I331" i="1" s="1"/>
  <c r="H332" i="1"/>
  <c r="H331" i="1" s="1"/>
  <c r="G332" i="1"/>
  <c r="G331" i="1" s="1"/>
  <c r="F332" i="1"/>
  <c r="F331" i="1" s="1"/>
  <c r="E332" i="1"/>
  <c r="E331" i="1" s="1"/>
  <c r="D332" i="1"/>
  <c r="Z329" i="1"/>
  <c r="Z328" i="1" s="1"/>
  <c r="Y329" i="1"/>
  <c r="X329" i="1"/>
  <c r="X328" i="1" s="1"/>
  <c r="W329" i="1"/>
  <c r="W328" i="1" s="1"/>
  <c r="V329" i="1"/>
  <c r="V328" i="1" s="1"/>
  <c r="U329" i="1"/>
  <c r="U328" i="1" s="1"/>
  <c r="T329" i="1"/>
  <c r="T328" i="1" s="1"/>
  <c r="S329" i="1"/>
  <c r="S328" i="1" s="1"/>
  <c r="R329" i="1"/>
  <c r="R328" i="1" s="1"/>
  <c r="Q329" i="1"/>
  <c r="Q328" i="1" s="1"/>
  <c r="P329" i="1"/>
  <c r="P328" i="1" s="1"/>
  <c r="O329" i="1"/>
  <c r="O328" i="1" s="1"/>
  <c r="N329" i="1"/>
  <c r="M329" i="1"/>
  <c r="L329" i="1"/>
  <c r="K329" i="1"/>
  <c r="K328" i="1" s="1"/>
  <c r="J329" i="1"/>
  <c r="I329" i="1"/>
  <c r="H329" i="1"/>
  <c r="H328" i="1" s="1"/>
  <c r="G329" i="1"/>
  <c r="F329" i="1"/>
  <c r="E329" i="1"/>
  <c r="E328" i="1" s="1"/>
  <c r="D329" i="1"/>
  <c r="Z326" i="1"/>
  <c r="Z325" i="1" s="1"/>
  <c r="Y326" i="1"/>
  <c r="X326" i="1"/>
  <c r="X325" i="1" s="1"/>
  <c r="W326" i="1"/>
  <c r="W325" i="1" s="1"/>
  <c r="V326" i="1"/>
  <c r="V325" i="1" s="1"/>
  <c r="U326" i="1"/>
  <c r="U325" i="1" s="1"/>
  <c r="T326" i="1"/>
  <c r="S326" i="1"/>
  <c r="R326" i="1"/>
  <c r="Q326" i="1"/>
  <c r="Q325" i="1" s="1"/>
  <c r="P326" i="1"/>
  <c r="P325" i="1" s="1"/>
  <c r="O326" i="1"/>
  <c r="N326" i="1"/>
  <c r="N325" i="1" s="1"/>
  <c r="M326" i="1"/>
  <c r="L326" i="1"/>
  <c r="L325" i="1" s="1"/>
  <c r="K326" i="1"/>
  <c r="J326" i="1"/>
  <c r="J325" i="1" s="1"/>
  <c r="I326" i="1"/>
  <c r="I325" i="1" s="1"/>
  <c r="H326" i="1"/>
  <c r="G326" i="1"/>
  <c r="G325" i="1" s="1"/>
  <c r="F326" i="1"/>
  <c r="F325" i="1" s="1"/>
  <c r="E326" i="1"/>
  <c r="D326" i="1"/>
  <c r="Z324" i="1"/>
  <c r="Y324" i="1"/>
  <c r="AA324" i="1" s="1"/>
  <c r="X324" i="1"/>
  <c r="W324" i="1"/>
  <c r="V324" i="1"/>
  <c r="U324" i="1"/>
  <c r="T324" i="1"/>
  <c r="S324" i="1"/>
  <c r="R324" i="1"/>
  <c r="Q324" i="1"/>
  <c r="P324" i="1"/>
  <c r="O324" i="1"/>
  <c r="N324" i="1"/>
  <c r="M324" i="1"/>
  <c r="L324" i="1"/>
  <c r="K324" i="1"/>
  <c r="J324" i="1"/>
  <c r="I324" i="1"/>
  <c r="H324" i="1"/>
  <c r="G324" i="1"/>
  <c r="F324" i="1"/>
  <c r="E324" i="1"/>
  <c r="D324" i="1"/>
  <c r="Z320" i="1"/>
  <c r="Z319" i="1" s="1"/>
  <c r="Y320" i="1"/>
  <c r="X320" i="1"/>
  <c r="X319" i="1" s="1"/>
  <c r="W320" i="1"/>
  <c r="W319" i="1" s="1"/>
  <c r="V320" i="1"/>
  <c r="V319" i="1" s="1"/>
  <c r="U320" i="1"/>
  <c r="U319" i="1" s="1"/>
  <c r="T320" i="1"/>
  <c r="T319" i="1" s="1"/>
  <c r="S320" i="1"/>
  <c r="S319" i="1" s="1"/>
  <c r="R320" i="1"/>
  <c r="R319" i="1" s="1"/>
  <c r="Q320" i="1"/>
  <c r="Q319" i="1" s="1"/>
  <c r="P320" i="1"/>
  <c r="P319" i="1" s="1"/>
  <c r="O320" i="1"/>
  <c r="N320" i="1"/>
  <c r="N319" i="1" s="1"/>
  <c r="M320" i="1"/>
  <c r="L320" i="1"/>
  <c r="L319" i="1" s="1"/>
  <c r="K320" i="1"/>
  <c r="K319" i="1" s="1"/>
  <c r="J320" i="1"/>
  <c r="J319" i="1" s="1"/>
  <c r="I320" i="1"/>
  <c r="I319" i="1" s="1"/>
  <c r="H320" i="1"/>
  <c r="H319" i="1" s="1"/>
  <c r="G320" i="1"/>
  <c r="G319" i="1" s="1"/>
  <c r="F320" i="1"/>
  <c r="E320" i="1"/>
  <c r="E319" i="1" s="1"/>
  <c r="D320" i="1"/>
  <c r="Z317" i="1"/>
  <c r="Z316" i="1" s="1"/>
  <c r="Y317" i="1"/>
  <c r="X317" i="1"/>
  <c r="X316" i="1" s="1"/>
  <c r="W317" i="1"/>
  <c r="V317" i="1"/>
  <c r="V316" i="1" s="1"/>
  <c r="U317" i="1"/>
  <c r="T317" i="1"/>
  <c r="T316" i="1" s="1"/>
  <c r="S317" i="1"/>
  <c r="S316" i="1" s="1"/>
  <c r="R317" i="1"/>
  <c r="R316" i="1" s="1"/>
  <c r="Q317" i="1"/>
  <c r="P317" i="1"/>
  <c r="P316" i="1" s="1"/>
  <c r="O317" i="1"/>
  <c r="N317" i="1"/>
  <c r="N316" i="1" s="1"/>
  <c r="M317" i="1"/>
  <c r="L317" i="1"/>
  <c r="L316" i="1" s="1"/>
  <c r="K317" i="1"/>
  <c r="K316" i="1" s="1"/>
  <c r="J317" i="1"/>
  <c r="J316" i="1" s="1"/>
  <c r="I317" i="1"/>
  <c r="I316" i="1" s="1"/>
  <c r="H317" i="1"/>
  <c r="H316" i="1" s="1"/>
  <c r="G317" i="1"/>
  <c r="G316" i="1" s="1"/>
  <c r="F317" i="1"/>
  <c r="F316" i="1" s="1"/>
  <c r="E317" i="1"/>
  <c r="E316" i="1" s="1"/>
  <c r="D317" i="1"/>
  <c r="Z314" i="1"/>
  <c r="Z313" i="1" s="1"/>
  <c r="Y314" i="1"/>
  <c r="X314" i="1"/>
  <c r="X313" i="1" s="1"/>
  <c r="W314" i="1"/>
  <c r="W313" i="1" s="1"/>
  <c r="V314" i="1"/>
  <c r="V313" i="1" s="1"/>
  <c r="U314" i="1"/>
  <c r="U313" i="1" s="1"/>
  <c r="T314" i="1"/>
  <c r="T313" i="1" s="1"/>
  <c r="S314" i="1"/>
  <c r="S313" i="1" s="1"/>
  <c r="R314" i="1"/>
  <c r="R313" i="1" s="1"/>
  <c r="Q314" i="1"/>
  <c r="Q313" i="1" s="1"/>
  <c r="P314" i="1"/>
  <c r="P313" i="1" s="1"/>
  <c r="O314" i="1"/>
  <c r="O313" i="1" s="1"/>
  <c r="N314" i="1"/>
  <c r="M314" i="1"/>
  <c r="M313" i="1" s="1"/>
  <c r="L314" i="1"/>
  <c r="K314" i="1"/>
  <c r="K313" i="1" s="1"/>
  <c r="J314" i="1"/>
  <c r="I314" i="1"/>
  <c r="H314" i="1"/>
  <c r="H313" i="1" s="1"/>
  <c r="G314" i="1"/>
  <c r="G313" i="1" s="1"/>
  <c r="F314" i="1"/>
  <c r="E314" i="1"/>
  <c r="E313" i="1" s="1"/>
  <c r="D314" i="1"/>
  <c r="Z311" i="1"/>
  <c r="Z310" i="1" s="1"/>
  <c r="Y311" i="1"/>
  <c r="X311" i="1"/>
  <c r="X310" i="1" s="1"/>
  <c r="W311" i="1"/>
  <c r="W310" i="1" s="1"/>
  <c r="V311" i="1"/>
  <c r="V310" i="1" s="1"/>
  <c r="U311" i="1"/>
  <c r="U310" i="1" s="1"/>
  <c r="T311" i="1"/>
  <c r="T310" i="1" s="1"/>
  <c r="S311" i="1"/>
  <c r="S310" i="1" s="1"/>
  <c r="R311" i="1"/>
  <c r="R310" i="1" s="1"/>
  <c r="Q311" i="1"/>
  <c r="Q310" i="1" s="1"/>
  <c r="P311" i="1"/>
  <c r="P310" i="1" s="1"/>
  <c r="O311" i="1"/>
  <c r="N311" i="1"/>
  <c r="N310" i="1" s="1"/>
  <c r="M311" i="1"/>
  <c r="L311" i="1"/>
  <c r="L310" i="1" s="1"/>
  <c r="K311" i="1"/>
  <c r="K310" i="1" s="1"/>
  <c r="J311" i="1"/>
  <c r="J310" i="1" s="1"/>
  <c r="I311" i="1"/>
  <c r="H311" i="1"/>
  <c r="H310" i="1" s="1"/>
  <c r="G311" i="1"/>
  <c r="G310" i="1" s="1"/>
  <c r="F311" i="1"/>
  <c r="F310" i="1" s="1"/>
  <c r="E311" i="1"/>
  <c r="E310" i="1" s="1"/>
  <c r="D311" i="1"/>
  <c r="Z308" i="1"/>
  <c r="Z307" i="1" s="1"/>
  <c r="Y308" i="1"/>
  <c r="X308" i="1"/>
  <c r="X307" i="1" s="1"/>
  <c r="W308" i="1"/>
  <c r="W307" i="1" s="1"/>
  <c r="V308" i="1"/>
  <c r="V307" i="1" s="1"/>
  <c r="U308" i="1"/>
  <c r="U307" i="1" s="1"/>
  <c r="T308" i="1"/>
  <c r="T307" i="1" s="1"/>
  <c r="S308" i="1"/>
  <c r="R308" i="1"/>
  <c r="R307" i="1" s="1"/>
  <c r="Q308" i="1"/>
  <c r="Q307" i="1" s="1"/>
  <c r="P308" i="1"/>
  <c r="O308" i="1"/>
  <c r="O307" i="1" s="1"/>
  <c r="N308" i="1"/>
  <c r="N307" i="1" s="1"/>
  <c r="M308" i="1"/>
  <c r="M307" i="1" s="1"/>
  <c r="L308" i="1"/>
  <c r="L307" i="1" s="1"/>
  <c r="K308" i="1"/>
  <c r="K307" i="1" s="1"/>
  <c r="J308" i="1"/>
  <c r="J307" i="1" s="1"/>
  <c r="I308" i="1"/>
  <c r="I307" i="1" s="1"/>
  <c r="H308" i="1"/>
  <c r="H307" i="1" s="1"/>
  <c r="G308" i="1"/>
  <c r="G307" i="1" s="1"/>
  <c r="F308" i="1"/>
  <c r="F307" i="1" s="1"/>
  <c r="E308" i="1"/>
  <c r="E307" i="1" s="1"/>
  <c r="D308" i="1"/>
  <c r="Z305" i="1"/>
  <c r="Z304" i="1" s="1"/>
  <c r="Y305" i="1"/>
  <c r="X305" i="1"/>
  <c r="X304" i="1" s="1"/>
  <c r="W305" i="1"/>
  <c r="W304" i="1" s="1"/>
  <c r="V305" i="1"/>
  <c r="V304" i="1" s="1"/>
  <c r="U305" i="1"/>
  <c r="U304" i="1" s="1"/>
  <c r="T305" i="1"/>
  <c r="T304" i="1" s="1"/>
  <c r="S305" i="1"/>
  <c r="S304" i="1" s="1"/>
  <c r="R305" i="1"/>
  <c r="R304" i="1" s="1"/>
  <c r="Q305" i="1"/>
  <c r="Q304" i="1" s="1"/>
  <c r="P305" i="1"/>
  <c r="P304" i="1" s="1"/>
  <c r="O305" i="1"/>
  <c r="O304" i="1" s="1"/>
  <c r="N305" i="1"/>
  <c r="N304" i="1" s="1"/>
  <c r="M305" i="1"/>
  <c r="M304" i="1" s="1"/>
  <c r="L305" i="1"/>
  <c r="L304" i="1" s="1"/>
  <c r="K305" i="1"/>
  <c r="K304" i="1" s="1"/>
  <c r="J305" i="1"/>
  <c r="J304" i="1" s="1"/>
  <c r="I305" i="1"/>
  <c r="I304" i="1" s="1"/>
  <c r="H305" i="1"/>
  <c r="H304" i="1" s="1"/>
  <c r="G305" i="1"/>
  <c r="G304" i="1" s="1"/>
  <c r="F305" i="1"/>
  <c r="F304" i="1" s="1"/>
  <c r="E305" i="1"/>
  <c r="E304" i="1" s="1"/>
  <c r="D305" i="1"/>
  <c r="Z302" i="1"/>
  <c r="Z301" i="1" s="1"/>
  <c r="Y302" i="1"/>
  <c r="X302" i="1"/>
  <c r="X301" i="1" s="1"/>
  <c r="W302" i="1"/>
  <c r="V302" i="1"/>
  <c r="V301" i="1" s="1"/>
  <c r="U302" i="1"/>
  <c r="U301" i="1" s="1"/>
  <c r="T302" i="1"/>
  <c r="T301" i="1" s="1"/>
  <c r="S302" i="1"/>
  <c r="R302" i="1"/>
  <c r="R301" i="1" s="1"/>
  <c r="Q302" i="1"/>
  <c r="Q301" i="1" s="1"/>
  <c r="P302" i="1"/>
  <c r="O302" i="1"/>
  <c r="O301" i="1" s="1"/>
  <c r="N302" i="1"/>
  <c r="N301" i="1" s="1"/>
  <c r="M302" i="1"/>
  <c r="M301" i="1" s="1"/>
  <c r="L302" i="1"/>
  <c r="L301" i="1" s="1"/>
  <c r="K302" i="1"/>
  <c r="K301" i="1" s="1"/>
  <c r="J302" i="1"/>
  <c r="J301" i="1" s="1"/>
  <c r="I302" i="1"/>
  <c r="H302" i="1"/>
  <c r="H301" i="1" s="1"/>
  <c r="G302" i="1"/>
  <c r="G301" i="1" s="1"/>
  <c r="F302" i="1"/>
  <c r="F301" i="1" s="1"/>
  <c r="E302" i="1"/>
  <c r="E301" i="1" s="1"/>
  <c r="D302" i="1"/>
  <c r="Z299" i="1"/>
  <c r="Z298" i="1" s="1"/>
  <c r="Y299" i="1"/>
  <c r="X299" i="1"/>
  <c r="X298" i="1" s="1"/>
  <c r="W299" i="1"/>
  <c r="V299" i="1"/>
  <c r="V298" i="1" s="1"/>
  <c r="U299" i="1"/>
  <c r="U298" i="1" s="1"/>
  <c r="T299" i="1"/>
  <c r="T298" i="1" s="1"/>
  <c r="S299" i="1"/>
  <c r="S298" i="1" s="1"/>
  <c r="R299" i="1"/>
  <c r="R298" i="1" s="1"/>
  <c r="Q299" i="1"/>
  <c r="Q298" i="1" s="1"/>
  <c r="P299" i="1"/>
  <c r="O299" i="1"/>
  <c r="O298" i="1" s="1"/>
  <c r="N299" i="1"/>
  <c r="N298" i="1" s="1"/>
  <c r="M299" i="1"/>
  <c r="M298" i="1" s="1"/>
  <c r="L299" i="1"/>
  <c r="L298" i="1" s="1"/>
  <c r="K299" i="1"/>
  <c r="K298" i="1" s="1"/>
  <c r="J299" i="1"/>
  <c r="J298" i="1" s="1"/>
  <c r="I299" i="1"/>
  <c r="H299" i="1"/>
  <c r="H298" i="1" s="1"/>
  <c r="G299" i="1"/>
  <c r="G298" i="1" s="1"/>
  <c r="F299" i="1"/>
  <c r="F298" i="1" s="1"/>
  <c r="E299" i="1"/>
  <c r="E298" i="1" s="1"/>
  <c r="D299" i="1"/>
  <c r="Z295" i="1"/>
  <c r="Z293" i="1" s="1"/>
  <c r="Y295" i="1"/>
  <c r="X295" i="1"/>
  <c r="X293" i="1" s="1"/>
  <c r="W295" i="1"/>
  <c r="W293" i="1" s="1"/>
  <c r="V295" i="1"/>
  <c r="V293" i="1" s="1"/>
  <c r="U295" i="1"/>
  <c r="U293" i="1" s="1"/>
  <c r="T295" i="1"/>
  <c r="T293" i="1" s="1"/>
  <c r="S295" i="1"/>
  <c r="S293" i="1" s="1"/>
  <c r="R295" i="1"/>
  <c r="R293" i="1" s="1"/>
  <c r="Q295" i="1"/>
  <c r="Q293" i="1" s="1"/>
  <c r="P295" i="1"/>
  <c r="O295" i="1"/>
  <c r="O293" i="1" s="1"/>
  <c r="N295" i="1"/>
  <c r="N293" i="1" s="1"/>
  <c r="M295" i="1"/>
  <c r="M293" i="1" s="1"/>
  <c r="L295" i="1"/>
  <c r="L293" i="1" s="1"/>
  <c r="K295" i="1"/>
  <c r="K293" i="1" s="1"/>
  <c r="J295" i="1"/>
  <c r="J293" i="1" s="1"/>
  <c r="I295" i="1"/>
  <c r="I293" i="1" s="1"/>
  <c r="H295" i="1"/>
  <c r="H293" i="1" s="1"/>
  <c r="G295" i="1"/>
  <c r="G293" i="1" s="1"/>
  <c r="F295" i="1"/>
  <c r="F293" i="1" s="1"/>
  <c r="E295" i="1"/>
  <c r="E293" i="1" s="1"/>
  <c r="D295" i="1"/>
  <c r="Z291" i="1"/>
  <c r="Z290" i="1" s="1"/>
  <c r="Y291" i="1"/>
  <c r="X291" i="1"/>
  <c r="X290" i="1" s="1"/>
  <c r="W291" i="1"/>
  <c r="V291" i="1"/>
  <c r="V290" i="1" s="1"/>
  <c r="U291" i="1"/>
  <c r="U290" i="1" s="1"/>
  <c r="T291" i="1"/>
  <c r="T290" i="1" s="1"/>
  <c r="S291" i="1"/>
  <c r="S290" i="1" s="1"/>
  <c r="R291" i="1"/>
  <c r="R290" i="1" s="1"/>
  <c r="Q291" i="1"/>
  <c r="Q290" i="1" s="1"/>
  <c r="P291" i="1"/>
  <c r="O291" i="1"/>
  <c r="O290" i="1" s="1"/>
  <c r="N291" i="1"/>
  <c r="N290" i="1" s="1"/>
  <c r="M291" i="1"/>
  <c r="M290" i="1" s="1"/>
  <c r="L291" i="1"/>
  <c r="L290" i="1" s="1"/>
  <c r="K291" i="1"/>
  <c r="K290" i="1" s="1"/>
  <c r="J291" i="1"/>
  <c r="J290" i="1" s="1"/>
  <c r="I291" i="1"/>
  <c r="H291" i="1"/>
  <c r="H290" i="1" s="1"/>
  <c r="G291" i="1"/>
  <c r="G290" i="1" s="1"/>
  <c r="F291" i="1"/>
  <c r="F290" i="1" s="1"/>
  <c r="E291" i="1"/>
  <c r="E290" i="1" s="1"/>
  <c r="D291" i="1"/>
  <c r="Z288" i="1"/>
  <c r="Z287" i="1" s="1"/>
  <c r="Y288" i="1"/>
  <c r="X288" i="1"/>
  <c r="X287" i="1" s="1"/>
  <c r="W288" i="1"/>
  <c r="W287" i="1" s="1"/>
  <c r="V288" i="1"/>
  <c r="V287" i="1" s="1"/>
  <c r="U288" i="1"/>
  <c r="U287" i="1" s="1"/>
  <c r="T288" i="1"/>
  <c r="T287" i="1" s="1"/>
  <c r="S288" i="1"/>
  <c r="S287" i="1" s="1"/>
  <c r="R288" i="1"/>
  <c r="R287" i="1" s="1"/>
  <c r="Q288" i="1"/>
  <c r="Q287" i="1" s="1"/>
  <c r="P288" i="1"/>
  <c r="P287" i="1" s="1"/>
  <c r="O288" i="1"/>
  <c r="O287" i="1" s="1"/>
  <c r="N288" i="1"/>
  <c r="N287" i="1" s="1"/>
  <c r="M288" i="1"/>
  <c r="M287" i="1" s="1"/>
  <c r="L288" i="1"/>
  <c r="L287" i="1" s="1"/>
  <c r="K288" i="1"/>
  <c r="K287" i="1" s="1"/>
  <c r="J288" i="1"/>
  <c r="J287" i="1" s="1"/>
  <c r="I288" i="1"/>
  <c r="I287" i="1" s="1"/>
  <c r="H288" i="1"/>
  <c r="H287" i="1" s="1"/>
  <c r="G288" i="1"/>
  <c r="G287" i="1" s="1"/>
  <c r="F288" i="1"/>
  <c r="F287" i="1" s="1"/>
  <c r="E288" i="1"/>
  <c r="E287" i="1" s="1"/>
  <c r="D288" i="1"/>
  <c r="Z285" i="1"/>
  <c r="Z284" i="1" s="1"/>
  <c r="Z283" i="1" s="1"/>
  <c r="Z282" i="1" s="1"/>
  <c r="Y285" i="1"/>
  <c r="AA285" i="1" s="1"/>
  <c r="X285" i="1"/>
  <c r="X284" i="1" s="1"/>
  <c r="X283" i="1" s="1"/>
  <c r="X282" i="1" s="1"/>
  <c r="W285" i="1"/>
  <c r="W284" i="1" s="1"/>
  <c r="W283" i="1" s="1"/>
  <c r="W282" i="1" s="1"/>
  <c r="V285" i="1"/>
  <c r="U285" i="1"/>
  <c r="U284" i="1" s="1"/>
  <c r="U283" i="1" s="1"/>
  <c r="U282" i="1" s="1"/>
  <c r="T285" i="1"/>
  <c r="T284" i="1" s="1"/>
  <c r="S285" i="1"/>
  <c r="S284" i="1" s="1"/>
  <c r="R285" i="1"/>
  <c r="R284" i="1" s="1"/>
  <c r="Q285" i="1"/>
  <c r="Q284" i="1" s="1"/>
  <c r="Q283" i="1" s="1"/>
  <c r="Q282" i="1" s="1"/>
  <c r="P285" i="1"/>
  <c r="P284" i="1" s="1"/>
  <c r="O285" i="1"/>
  <c r="O284" i="1" s="1"/>
  <c r="N285" i="1"/>
  <c r="N284" i="1" s="1"/>
  <c r="N283" i="1" s="1"/>
  <c r="N282" i="1" s="1"/>
  <c r="M285" i="1"/>
  <c r="L285" i="1"/>
  <c r="L284" i="1" s="1"/>
  <c r="L283" i="1" s="1"/>
  <c r="L282" i="1" s="1"/>
  <c r="K285" i="1"/>
  <c r="J285" i="1"/>
  <c r="J284" i="1" s="1"/>
  <c r="J283" i="1" s="1"/>
  <c r="J282" i="1" s="1"/>
  <c r="I285" i="1"/>
  <c r="I284" i="1" s="1"/>
  <c r="I283" i="1" s="1"/>
  <c r="I282" i="1" s="1"/>
  <c r="H285" i="1"/>
  <c r="H284" i="1" s="1"/>
  <c r="H283" i="1" s="1"/>
  <c r="H282" i="1" s="1"/>
  <c r="G285" i="1"/>
  <c r="G284" i="1" s="1"/>
  <c r="G283" i="1" s="1"/>
  <c r="G282" i="1" s="1"/>
  <c r="F285" i="1"/>
  <c r="F284" i="1" s="1"/>
  <c r="F283" i="1" s="1"/>
  <c r="F282" i="1" s="1"/>
  <c r="E285" i="1"/>
  <c r="D285" i="1"/>
  <c r="D284" i="1" s="1"/>
  <c r="Z280" i="1"/>
  <c r="Z279" i="1" s="1"/>
  <c r="Y280" i="1"/>
  <c r="X280" i="1"/>
  <c r="X279" i="1" s="1"/>
  <c r="W280" i="1"/>
  <c r="W279" i="1" s="1"/>
  <c r="V280" i="1"/>
  <c r="V279" i="1" s="1"/>
  <c r="U280" i="1"/>
  <c r="U279" i="1" s="1"/>
  <c r="T280" i="1"/>
  <c r="T279" i="1" s="1"/>
  <c r="S280" i="1"/>
  <c r="S279" i="1" s="1"/>
  <c r="R280" i="1"/>
  <c r="R279" i="1" s="1"/>
  <c r="Q280" i="1"/>
  <c r="Q279" i="1" s="1"/>
  <c r="P280" i="1"/>
  <c r="P279" i="1" s="1"/>
  <c r="O280" i="1"/>
  <c r="O279" i="1" s="1"/>
  <c r="N280" i="1"/>
  <c r="N279" i="1" s="1"/>
  <c r="M280" i="1"/>
  <c r="M279" i="1" s="1"/>
  <c r="L280" i="1"/>
  <c r="L279" i="1" s="1"/>
  <c r="K280" i="1"/>
  <c r="K279" i="1" s="1"/>
  <c r="J280" i="1"/>
  <c r="J279" i="1" s="1"/>
  <c r="I280" i="1"/>
  <c r="I279" i="1" s="1"/>
  <c r="H280" i="1"/>
  <c r="H279" i="1" s="1"/>
  <c r="G280" i="1"/>
  <c r="G279" i="1" s="1"/>
  <c r="F280" i="1"/>
  <c r="F279" i="1" s="1"/>
  <c r="E280" i="1"/>
  <c r="E279" i="1" s="1"/>
  <c r="D280" i="1"/>
  <c r="D279" i="1" s="1"/>
  <c r="Z277" i="1"/>
  <c r="Z276" i="1" s="1"/>
  <c r="Y277" i="1"/>
  <c r="X277" i="1"/>
  <c r="W277" i="1"/>
  <c r="W276" i="1" s="1"/>
  <c r="V277" i="1"/>
  <c r="U277" i="1"/>
  <c r="U276" i="1" s="1"/>
  <c r="T277" i="1"/>
  <c r="T276" i="1" s="1"/>
  <c r="S277" i="1"/>
  <c r="S276" i="1" s="1"/>
  <c r="R277" i="1"/>
  <c r="Q277" i="1"/>
  <c r="Q276" i="1" s="1"/>
  <c r="P277" i="1"/>
  <c r="P276" i="1" s="1"/>
  <c r="O277" i="1"/>
  <c r="O276" i="1" s="1"/>
  <c r="N277" i="1"/>
  <c r="N276" i="1" s="1"/>
  <c r="M277" i="1"/>
  <c r="M276" i="1" s="1"/>
  <c r="L277" i="1"/>
  <c r="L276" i="1" s="1"/>
  <c r="K277" i="1"/>
  <c r="J277" i="1"/>
  <c r="J276" i="1" s="1"/>
  <c r="I277" i="1"/>
  <c r="I276" i="1" s="1"/>
  <c r="H277" i="1"/>
  <c r="G277" i="1"/>
  <c r="G276" i="1" s="1"/>
  <c r="F277" i="1"/>
  <c r="F276" i="1" s="1"/>
  <c r="E277" i="1"/>
  <c r="D277" i="1"/>
  <c r="Z274" i="1"/>
  <c r="Z273" i="1" s="1"/>
  <c r="Y274" i="1"/>
  <c r="X274" i="1"/>
  <c r="X273" i="1" s="1"/>
  <c r="W274" i="1"/>
  <c r="V274" i="1"/>
  <c r="V273" i="1" s="1"/>
  <c r="U274" i="1"/>
  <c r="U273" i="1" s="1"/>
  <c r="T274" i="1"/>
  <c r="T273" i="1" s="1"/>
  <c r="S274" i="1"/>
  <c r="S273" i="1" s="1"/>
  <c r="R274" i="1"/>
  <c r="R273" i="1" s="1"/>
  <c r="Q274" i="1"/>
  <c r="Q273" i="1" s="1"/>
  <c r="P274" i="1"/>
  <c r="O274" i="1"/>
  <c r="O273" i="1" s="1"/>
  <c r="N274" i="1"/>
  <c r="N273" i="1" s="1"/>
  <c r="M274" i="1"/>
  <c r="M273" i="1" s="1"/>
  <c r="L274" i="1"/>
  <c r="L273" i="1" s="1"/>
  <c r="K274" i="1"/>
  <c r="K273" i="1" s="1"/>
  <c r="J274" i="1"/>
  <c r="J273" i="1" s="1"/>
  <c r="I274" i="1"/>
  <c r="H274" i="1"/>
  <c r="H273" i="1" s="1"/>
  <c r="G274" i="1"/>
  <c r="G273" i="1" s="1"/>
  <c r="F274" i="1"/>
  <c r="F273" i="1" s="1"/>
  <c r="E274" i="1"/>
  <c r="E273" i="1" s="1"/>
  <c r="D274" i="1"/>
  <c r="Z271" i="1"/>
  <c r="Z270" i="1" s="1"/>
  <c r="Y271" i="1"/>
  <c r="AA271" i="1" s="1"/>
  <c r="X271" i="1"/>
  <c r="X270" i="1" s="1"/>
  <c r="W271" i="1"/>
  <c r="V271" i="1"/>
  <c r="V270" i="1" s="1"/>
  <c r="U271" i="1"/>
  <c r="U270" i="1" s="1"/>
  <c r="T271" i="1"/>
  <c r="S271" i="1"/>
  <c r="S270" i="1" s="1"/>
  <c r="R271" i="1"/>
  <c r="R270" i="1" s="1"/>
  <c r="Q271" i="1"/>
  <c r="Q270" i="1" s="1"/>
  <c r="P271" i="1"/>
  <c r="O271" i="1"/>
  <c r="O270" i="1" s="1"/>
  <c r="N271" i="1"/>
  <c r="N270" i="1" s="1"/>
  <c r="M271" i="1"/>
  <c r="M270" i="1" s="1"/>
  <c r="L271" i="1"/>
  <c r="L270" i="1" s="1"/>
  <c r="K271" i="1"/>
  <c r="K270" i="1" s="1"/>
  <c r="J271" i="1"/>
  <c r="J270" i="1" s="1"/>
  <c r="I271" i="1"/>
  <c r="H271" i="1"/>
  <c r="H270" i="1" s="1"/>
  <c r="G271" i="1"/>
  <c r="G270" i="1" s="1"/>
  <c r="F271" i="1"/>
  <c r="F270" i="1" s="1"/>
  <c r="E271" i="1"/>
  <c r="E270" i="1" s="1"/>
  <c r="D271" i="1"/>
  <c r="Z268" i="1"/>
  <c r="Z267" i="1" s="1"/>
  <c r="Z264" i="1" s="1"/>
  <c r="Z263" i="1" s="1"/>
  <c r="Y268" i="1"/>
  <c r="X268" i="1"/>
  <c r="X267" i="1" s="1"/>
  <c r="X264" i="1" s="1"/>
  <c r="X263" i="1" s="1"/>
  <c r="W268" i="1"/>
  <c r="W267" i="1" s="1"/>
  <c r="V268" i="1"/>
  <c r="V267" i="1" s="1"/>
  <c r="U268" i="1"/>
  <c r="T268" i="1"/>
  <c r="T267" i="1" s="1"/>
  <c r="T264" i="1" s="1"/>
  <c r="T263" i="1" s="1"/>
  <c r="S268" i="1"/>
  <c r="S267" i="1" s="1"/>
  <c r="S264" i="1" s="1"/>
  <c r="S263" i="1" s="1"/>
  <c r="R268" i="1"/>
  <c r="R267" i="1" s="1"/>
  <c r="R264" i="1" s="1"/>
  <c r="R263" i="1" s="1"/>
  <c r="Q268" i="1"/>
  <c r="P268" i="1"/>
  <c r="P267" i="1" s="1"/>
  <c r="P264" i="1" s="1"/>
  <c r="P263" i="1" s="1"/>
  <c r="O268" i="1"/>
  <c r="N268" i="1"/>
  <c r="M268" i="1"/>
  <c r="M267" i="1" s="1"/>
  <c r="M264" i="1" s="1"/>
  <c r="M263" i="1" s="1"/>
  <c r="L268" i="1"/>
  <c r="K268" i="1"/>
  <c r="K267" i="1" s="1"/>
  <c r="J268" i="1"/>
  <c r="I268" i="1"/>
  <c r="I267" i="1" s="1"/>
  <c r="I264" i="1" s="1"/>
  <c r="I263" i="1" s="1"/>
  <c r="H268" i="1"/>
  <c r="H267" i="1" s="1"/>
  <c r="G268" i="1"/>
  <c r="F268" i="1"/>
  <c r="E268" i="1"/>
  <c r="E267" i="1" s="1"/>
  <c r="E264" i="1" s="1"/>
  <c r="E263" i="1" s="1"/>
  <c r="D268" i="1"/>
  <c r="Z262" i="1"/>
  <c r="Z238" i="1" s="1"/>
  <c r="Y262" i="1"/>
  <c r="X262" i="1"/>
  <c r="X238" i="1" s="1"/>
  <c r="W262" i="1"/>
  <c r="V262" i="1"/>
  <c r="V238" i="1" s="1"/>
  <c r="U262" i="1"/>
  <c r="U238" i="1" s="1"/>
  <c r="T262" i="1"/>
  <c r="T238" i="1" s="1"/>
  <c r="S262" i="1"/>
  <c r="S238" i="1" s="1"/>
  <c r="R262" i="1"/>
  <c r="R238" i="1" s="1"/>
  <c r="Q262" i="1"/>
  <c r="Q238" i="1" s="1"/>
  <c r="P262" i="1"/>
  <c r="O262" i="1"/>
  <c r="O238" i="1" s="1"/>
  <c r="N262" i="1"/>
  <c r="N238" i="1" s="1"/>
  <c r="M262" i="1"/>
  <c r="M238" i="1" s="1"/>
  <c r="L262" i="1"/>
  <c r="L238" i="1" s="1"/>
  <c r="K262" i="1"/>
  <c r="K238" i="1" s="1"/>
  <c r="J262" i="1"/>
  <c r="J238" i="1" s="1"/>
  <c r="I262" i="1"/>
  <c r="H262" i="1"/>
  <c r="H238" i="1" s="1"/>
  <c r="G262" i="1"/>
  <c r="G238" i="1" s="1"/>
  <c r="F262" i="1"/>
  <c r="F238" i="1" s="1"/>
  <c r="E262" i="1"/>
  <c r="E238" i="1" s="1"/>
  <c r="D262" i="1"/>
  <c r="Z259" i="1"/>
  <c r="Y259" i="1"/>
  <c r="AA259" i="1" s="1"/>
  <c r="X259" i="1"/>
  <c r="W259" i="1"/>
  <c r="V259" i="1"/>
  <c r="U259" i="1"/>
  <c r="T259" i="1"/>
  <c r="S259" i="1"/>
  <c r="R259" i="1"/>
  <c r="Q259" i="1"/>
  <c r="P259" i="1"/>
  <c r="O259" i="1"/>
  <c r="N259" i="1"/>
  <c r="M259" i="1"/>
  <c r="L259" i="1"/>
  <c r="K259" i="1"/>
  <c r="J259" i="1"/>
  <c r="I259" i="1"/>
  <c r="H259" i="1"/>
  <c r="G259" i="1"/>
  <c r="F259" i="1"/>
  <c r="E259" i="1"/>
  <c r="D259" i="1"/>
  <c r="Z258" i="1"/>
  <c r="Z233" i="1" s="1"/>
  <c r="Y258" i="1"/>
  <c r="X258" i="1"/>
  <c r="X233" i="1" s="1"/>
  <c r="W258" i="1"/>
  <c r="W233" i="1" s="1"/>
  <c r="V258" i="1"/>
  <c r="V233" i="1" s="1"/>
  <c r="U258" i="1"/>
  <c r="U233" i="1" s="1"/>
  <c r="T258" i="1"/>
  <c r="T233" i="1" s="1"/>
  <c r="S258" i="1"/>
  <c r="S233" i="1" s="1"/>
  <c r="R258" i="1"/>
  <c r="R233" i="1" s="1"/>
  <c r="Q258" i="1"/>
  <c r="Q233" i="1" s="1"/>
  <c r="P258" i="1"/>
  <c r="P233" i="1" s="1"/>
  <c r="O258" i="1"/>
  <c r="O233" i="1" s="1"/>
  <c r="N258" i="1"/>
  <c r="N233" i="1" s="1"/>
  <c r="M258" i="1"/>
  <c r="M233" i="1" s="1"/>
  <c r="L258" i="1"/>
  <c r="L233" i="1" s="1"/>
  <c r="K258" i="1"/>
  <c r="K233" i="1" s="1"/>
  <c r="J258" i="1"/>
  <c r="J233" i="1" s="1"/>
  <c r="I258" i="1"/>
  <c r="I233" i="1" s="1"/>
  <c r="H258" i="1"/>
  <c r="H233" i="1" s="1"/>
  <c r="G258" i="1"/>
  <c r="G233" i="1" s="1"/>
  <c r="F258" i="1"/>
  <c r="F233" i="1" s="1"/>
  <c r="E258" i="1"/>
  <c r="E233" i="1" s="1"/>
  <c r="D258" i="1"/>
  <c r="D233" i="1" s="1"/>
  <c r="Z256" i="1"/>
  <c r="Z231" i="1" s="1"/>
  <c r="Y256" i="1"/>
  <c r="X256" i="1"/>
  <c r="X231" i="1" s="1"/>
  <c r="W256" i="1"/>
  <c r="W231" i="1" s="1"/>
  <c r="V256" i="1"/>
  <c r="V231" i="1" s="1"/>
  <c r="U256" i="1"/>
  <c r="U231" i="1" s="1"/>
  <c r="T256" i="1"/>
  <c r="T231" i="1" s="1"/>
  <c r="S256" i="1"/>
  <c r="S231" i="1" s="1"/>
  <c r="R256" i="1"/>
  <c r="R231" i="1" s="1"/>
  <c r="Q256" i="1"/>
  <c r="Q231" i="1" s="1"/>
  <c r="P256" i="1"/>
  <c r="P231" i="1" s="1"/>
  <c r="O256" i="1"/>
  <c r="O231" i="1" s="1"/>
  <c r="N256" i="1"/>
  <c r="N231" i="1" s="1"/>
  <c r="M256" i="1"/>
  <c r="M231" i="1" s="1"/>
  <c r="L256" i="1"/>
  <c r="L231" i="1" s="1"/>
  <c r="K256" i="1"/>
  <c r="K231" i="1" s="1"/>
  <c r="J256" i="1"/>
  <c r="J231" i="1" s="1"/>
  <c r="I256" i="1"/>
  <c r="I231" i="1" s="1"/>
  <c r="H256" i="1"/>
  <c r="H231" i="1" s="1"/>
  <c r="G256" i="1"/>
  <c r="G231" i="1" s="1"/>
  <c r="F256" i="1"/>
  <c r="F231" i="1" s="1"/>
  <c r="E256" i="1"/>
  <c r="E231" i="1" s="1"/>
  <c r="D256" i="1"/>
  <c r="Z253" i="1"/>
  <c r="Z252" i="1" s="1"/>
  <c r="Z249" i="1" s="1"/>
  <c r="Z247" i="1" s="1"/>
  <c r="Y253" i="1"/>
  <c r="X253" i="1"/>
  <c r="X252" i="1" s="1"/>
  <c r="X249" i="1" s="1"/>
  <c r="X247" i="1" s="1"/>
  <c r="W253" i="1"/>
  <c r="V253" i="1"/>
  <c r="V252" i="1" s="1"/>
  <c r="V249" i="1" s="1"/>
  <c r="V247" i="1" s="1"/>
  <c r="U253" i="1"/>
  <c r="U252" i="1" s="1"/>
  <c r="U249" i="1" s="1"/>
  <c r="U247" i="1" s="1"/>
  <c r="T253" i="1"/>
  <c r="T252" i="1" s="1"/>
  <c r="T249" i="1" s="1"/>
  <c r="T247" i="1" s="1"/>
  <c r="S253" i="1"/>
  <c r="S252" i="1" s="1"/>
  <c r="S249" i="1" s="1"/>
  <c r="S247" i="1" s="1"/>
  <c r="R253" i="1"/>
  <c r="R252" i="1" s="1"/>
  <c r="Q253" i="1"/>
  <c r="Q252" i="1" s="1"/>
  <c r="Q249" i="1" s="1"/>
  <c r="Q247" i="1" s="1"/>
  <c r="P253" i="1"/>
  <c r="O253" i="1"/>
  <c r="O252" i="1" s="1"/>
  <c r="O249" i="1" s="1"/>
  <c r="O247" i="1" s="1"/>
  <c r="N253" i="1"/>
  <c r="N252" i="1" s="1"/>
  <c r="N249" i="1" s="1"/>
  <c r="N247" i="1" s="1"/>
  <c r="M253" i="1"/>
  <c r="M252" i="1" s="1"/>
  <c r="L253" i="1"/>
  <c r="L252" i="1" s="1"/>
  <c r="L249" i="1" s="1"/>
  <c r="L247" i="1" s="1"/>
  <c r="K253" i="1"/>
  <c r="K252" i="1" s="1"/>
  <c r="K249" i="1" s="1"/>
  <c r="K247" i="1" s="1"/>
  <c r="J253" i="1"/>
  <c r="J252" i="1" s="1"/>
  <c r="J249" i="1" s="1"/>
  <c r="J247" i="1" s="1"/>
  <c r="I253" i="1"/>
  <c r="H253" i="1"/>
  <c r="H252" i="1" s="1"/>
  <c r="H249" i="1" s="1"/>
  <c r="H247" i="1" s="1"/>
  <c r="G253" i="1"/>
  <c r="G252" i="1" s="1"/>
  <c r="G249" i="1" s="1"/>
  <c r="G247" i="1" s="1"/>
  <c r="F253" i="1"/>
  <c r="F252" i="1" s="1"/>
  <c r="F249" i="1" s="1"/>
  <c r="F247" i="1" s="1"/>
  <c r="E253" i="1"/>
  <c r="E252" i="1" s="1"/>
  <c r="E249" i="1" s="1"/>
  <c r="E247" i="1" s="1"/>
  <c r="D253" i="1"/>
  <c r="Z245" i="1"/>
  <c r="Y245" i="1"/>
  <c r="X245" i="1"/>
  <c r="X244" i="1" s="1"/>
  <c r="X241" i="1" s="1"/>
  <c r="X240" i="1" s="1"/>
  <c r="W245" i="1"/>
  <c r="V245" i="1"/>
  <c r="V244" i="1" s="1"/>
  <c r="V241" i="1" s="1"/>
  <c r="V240" i="1" s="1"/>
  <c r="U245" i="1"/>
  <c r="T245" i="1"/>
  <c r="S245" i="1"/>
  <c r="R245" i="1"/>
  <c r="R244" i="1" s="1"/>
  <c r="Q245" i="1"/>
  <c r="P245" i="1"/>
  <c r="O245" i="1"/>
  <c r="N245" i="1"/>
  <c r="M245" i="1"/>
  <c r="M244" i="1" s="1"/>
  <c r="M241" i="1" s="1"/>
  <c r="L245" i="1"/>
  <c r="K245" i="1"/>
  <c r="K244" i="1" s="1"/>
  <c r="J245" i="1"/>
  <c r="I245" i="1"/>
  <c r="H245" i="1"/>
  <c r="H244" i="1" s="1"/>
  <c r="G245" i="1"/>
  <c r="F245" i="1"/>
  <c r="E245" i="1"/>
  <c r="E244" i="1" s="1"/>
  <c r="D245" i="1"/>
  <c r="D244" i="1" s="1"/>
  <c r="Z239" i="1"/>
  <c r="Y239" i="1"/>
  <c r="X239" i="1"/>
  <c r="W239" i="1"/>
  <c r="V239" i="1"/>
  <c r="U239" i="1"/>
  <c r="T239" i="1"/>
  <c r="S239" i="1"/>
  <c r="R239" i="1"/>
  <c r="Q239" i="1"/>
  <c r="P239" i="1"/>
  <c r="O239" i="1"/>
  <c r="N239" i="1"/>
  <c r="M239" i="1"/>
  <c r="L239" i="1"/>
  <c r="K239" i="1"/>
  <c r="J239" i="1"/>
  <c r="I239" i="1"/>
  <c r="H239" i="1"/>
  <c r="G239" i="1"/>
  <c r="F239" i="1"/>
  <c r="E239" i="1"/>
  <c r="D239" i="1"/>
  <c r="Z234" i="1"/>
  <c r="Y234" i="1"/>
  <c r="X234" i="1"/>
  <c r="W234" i="1"/>
  <c r="V234" i="1"/>
  <c r="U234" i="1"/>
  <c r="T234" i="1"/>
  <c r="S234" i="1"/>
  <c r="R234" i="1"/>
  <c r="Q234" i="1"/>
  <c r="P234" i="1"/>
  <c r="O234" i="1"/>
  <c r="N234" i="1"/>
  <c r="M234" i="1"/>
  <c r="L234" i="1"/>
  <c r="K234" i="1"/>
  <c r="J234" i="1"/>
  <c r="I234" i="1"/>
  <c r="H234" i="1"/>
  <c r="G234" i="1"/>
  <c r="F234" i="1"/>
  <c r="E234" i="1"/>
  <c r="D234" i="1"/>
  <c r="Z214" i="1"/>
  <c r="Z213" i="1" s="1"/>
  <c r="Z209" i="1" s="1"/>
  <c r="Z206" i="1" s="1"/>
  <c r="Y214" i="1"/>
  <c r="Y213" i="1" s="1"/>
  <c r="Y209" i="1" s="1"/>
  <c r="Y206" i="1" s="1"/>
  <c r="X214" i="1"/>
  <c r="X213" i="1" s="1"/>
  <c r="X209" i="1" s="1"/>
  <c r="X206" i="1" s="1"/>
  <c r="W214" i="1"/>
  <c r="W213" i="1" s="1"/>
  <c r="W209" i="1" s="1"/>
  <c r="V214" i="1"/>
  <c r="V213" i="1" s="1"/>
  <c r="V209" i="1" s="1"/>
  <c r="V206" i="1" s="1"/>
  <c r="U214" i="1"/>
  <c r="U213" i="1" s="1"/>
  <c r="U209" i="1" s="1"/>
  <c r="U206" i="1" s="1"/>
  <c r="T214" i="1"/>
  <c r="T213" i="1" s="1"/>
  <c r="T209" i="1" s="1"/>
  <c r="T206" i="1" s="1"/>
  <c r="S214" i="1"/>
  <c r="S213" i="1" s="1"/>
  <c r="S209" i="1" s="1"/>
  <c r="S206" i="1" s="1"/>
  <c r="R214" i="1"/>
  <c r="R213" i="1" s="1"/>
  <c r="R209" i="1" s="1"/>
  <c r="R206" i="1" s="1"/>
  <c r="Q214" i="1"/>
  <c r="Q213" i="1" s="1"/>
  <c r="Q209" i="1" s="1"/>
  <c r="Q206" i="1" s="1"/>
  <c r="P214" i="1"/>
  <c r="O214" i="1"/>
  <c r="O213" i="1" s="1"/>
  <c r="O209" i="1" s="1"/>
  <c r="O206" i="1" s="1"/>
  <c r="N214" i="1"/>
  <c r="N213" i="1" s="1"/>
  <c r="N209" i="1" s="1"/>
  <c r="N206" i="1" s="1"/>
  <c r="M214" i="1"/>
  <c r="M213" i="1" s="1"/>
  <c r="M209" i="1" s="1"/>
  <c r="M206" i="1" s="1"/>
  <c r="L214" i="1"/>
  <c r="L213" i="1" s="1"/>
  <c r="L209" i="1" s="1"/>
  <c r="L206" i="1" s="1"/>
  <c r="K214" i="1"/>
  <c r="K213" i="1" s="1"/>
  <c r="K209" i="1" s="1"/>
  <c r="K206" i="1" s="1"/>
  <c r="J214" i="1"/>
  <c r="J213" i="1" s="1"/>
  <c r="J209" i="1" s="1"/>
  <c r="J206" i="1" s="1"/>
  <c r="I214" i="1"/>
  <c r="I213" i="1" s="1"/>
  <c r="I209" i="1" s="1"/>
  <c r="H214" i="1"/>
  <c r="H213" i="1" s="1"/>
  <c r="H209" i="1" s="1"/>
  <c r="H206" i="1" s="1"/>
  <c r="G214" i="1"/>
  <c r="G213" i="1" s="1"/>
  <c r="G209" i="1" s="1"/>
  <c r="G206" i="1" s="1"/>
  <c r="F214" i="1"/>
  <c r="F213" i="1" s="1"/>
  <c r="F209" i="1" s="1"/>
  <c r="F206" i="1" s="1"/>
  <c r="E214" i="1"/>
  <c r="E213" i="1" s="1"/>
  <c r="E209" i="1" s="1"/>
  <c r="E206" i="1" s="1"/>
  <c r="D214" i="1"/>
  <c r="Z202" i="1"/>
  <c r="Z201" i="1" s="1"/>
  <c r="Z197" i="1" s="1"/>
  <c r="Z194" i="1" s="1"/>
  <c r="Y202" i="1"/>
  <c r="Y201" i="1" s="1"/>
  <c r="X202" i="1"/>
  <c r="X201" i="1" s="1"/>
  <c r="X197" i="1" s="1"/>
  <c r="X194" i="1" s="1"/>
  <c r="W202" i="1"/>
  <c r="W201" i="1" s="1"/>
  <c r="W197" i="1" s="1"/>
  <c r="W194" i="1" s="1"/>
  <c r="V202" i="1"/>
  <c r="V201" i="1" s="1"/>
  <c r="V197" i="1" s="1"/>
  <c r="V194" i="1" s="1"/>
  <c r="U202" i="1"/>
  <c r="U201" i="1" s="1"/>
  <c r="U197" i="1" s="1"/>
  <c r="U194" i="1" s="1"/>
  <c r="T202" i="1"/>
  <c r="T201" i="1" s="1"/>
  <c r="T197" i="1" s="1"/>
  <c r="T194" i="1" s="1"/>
  <c r="S202" i="1"/>
  <c r="S201" i="1" s="1"/>
  <c r="S197" i="1" s="1"/>
  <c r="S194" i="1" s="1"/>
  <c r="R202" i="1"/>
  <c r="R201" i="1" s="1"/>
  <c r="Q202" i="1"/>
  <c r="Q201" i="1" s="1"/>
  <c r="Q197" i="1" s="1"/>
  <c r="Q194" i="1" s="1"/>
  <c r="P202" i="1"/>
  <c r="P201" i="1" s="1"/>
  <c r="P197" i="1" s="1"/>
  <c r="P194" i="1" s="1"/>
  <c r="O202" i="1"/>
  <c r="O201" i="1" s="1"/>
  <c r="O197" i="1" s="1"/>
  <c r="O194" i="1" s="1"/>
  <c r="N202" i="1"/>
  <c r="N201" i="1" s="1"/>
  <c r="N197" i="1" s="1"/>
  <c r="N194" i="1" s="1"/>
  <c r="M202" i="1"/>
  <c r="M201" i="1" s="1"/>
  <c r="M197" i="1" s="1"/>
  <c r="M194" i="1" s="1"/>
  <c r="L202" i="1"/>
  <c r="L201" i="1" s="1"/>
  <c r="L197" i="1" s="1"/>
  <c r="L194" i="1" s="1"/>
  <c r="K202" i="1"/>
  <c r="K201" i="1" s="1"/>
  <c r="K197" i="1" s="1"/>
  <c r="K194" i="1" s="1"/>
  <c r="J202" i="1"/>
  <c r="J201" i="1" s="1"/>
  <c r="J197" i="1" s="1"/>
  <c r="J194" i="1" s="1"/>
  <c r="I202" i="1"/>
  <c r="I201" i="1" s="1"/>
  <c r="I197" i="1" s="1"/>
  <c r="I194" i="1" s="1"/>
  <c r="H202" i="1"/>
  <c r="H201" i="1" s="1"/>
  <c r="H197" i="1" s="1"/>
  <c r="H194" i="1" s="1"/>
  <c r="G202" i="1"/>
  <c r="G201" i="1" s="1"/>
  <c r="G197" i="1" s="1"/>
  <c r="G194" i="1" s="1"/>
  <c r="F202" i="1"/>
  <c r="E202" i="1"/>
  <c r="E201" i="1" s="1"/>
  <c r="E197" i="1" s="1"/>
  <c r="E194" i="1" s="1"/>
  <c r="D202" i="1"/>
  <c r="Z190" i="1"/>
  <c r="Z189" i="1" s="1"/>
  <c r="Z185" i="1" s="1"/>
  <c r="Z182" i="1" s="1"/>
  <c r="Y190" i="1"/>
  <c r="X190" i="1"/>
  <c r="X189" i="1" s="1"/>
  <c r="X185" i="1" s="1"/>
  <c r="X182" i="1" s="1"/>
  <c r="W190" i="1"/>
  <c r="V190" i="1"/>
  <c r="V189" i="1" s="1"/>
  <c r="V185" i="1" s="1"/>
  <c r="V182" i="1" s="1"/>
  <c r="U190" i="1"/>
  <c r="U189" i="1" s="1"/>
  <c r="U185" i="1" s="1"/>
  <c r="U182" i="1" s="1"/>
  <c r="T190" i="1"/>
  <c r="T189" i="1" s="1"/>
  <c r="T185" i="1" s="1"/>
  <c r="T182" i="1" s="1"/>
  <c r="S190" i="1"/>
  <c r="S189" i="1" s="1"/>
  <c r="S185" i="1" s="1"/>
  <c r="S182" i="1" s="1"/>
  <c r="R190" i="1"/>
  <c r="R189" i="1" s="1"/>
  <c r="R185" i="1" s="1"/>
  <c r="Q190" i="1"/>
  <c r="Q189" i="1" s="1"/>
  <c r="Q185" i="1" s="1"/>
  <c r="Q182" i="1" s="1"/>
  <c r="P190" i="1"/>
  <c r="O190" i="1"/>
  <c r="O189" i="1" s="1"/>
  <c r="O185" i="1" s="1"/>
  <c r="O182" i="1" s="1"/>
  <c r="N190" i="1"/>
  <c r="N189" i="1" s="1"/>
  <c r="N185" i="1" s="1"/>
  <c r="N182" i="1" s="1"/>
  <c r="M190" i="1"/>
  <c r="M189" i="1" s="1"/>
  <c r="M185" i="1" s="1"/>
  <c r="M182" i="1" s="1"/>
  <c r="L190" i="1"/>
  <c r="L189" i="1" s="1"/>
  <c r="L185" i="1" s="1"/>
  <c r="L182" i="1" s="1"/>
  <c r="K190" i="1"/>
  <c r="K189" i="1" s="1"/>
  <c r="K185" i="1" s="1"/>
  <c r="K182" i="1" s="1"/>
  <c r="J190" i="1"/>
  <c r="J189" i="1" s="1"/>
  <c r="J185" i="1" s="1"/>
  <c r="J182" i="1" s="1"/>
  <c r="I190" i="1"/>
  <c r="H190" i="1"/>
  <c r="H189" i="1" s="1"/>
  <c r="H185" i="1" s="1"/>
  <c r="H182" i="1" s="1"/>
  <c r="G190" i="1"/>
  <c r="G189" i="1" s="1"/>
  <c r="G185" i="1" s="1"/>
  <c r="G182" i="1" s="1"/>
  <c r="F190" i="1"/>
  <c r="F189" i="1" s="1"/>
  <c r="F185" i="1" s="1"/>
  <c r="F182" i="1" s="1"/>
  <c r="E190" i="1"/>
  <c r="E189" i="1" s="1"/>
  <c r="E185" i="1" s="1"/>
  <c r="E182" i="1" s="1"/>
  <c r="D190" i="1"/>
  <c r="Z179" i="1"/>
  <c r="Z178" i="1" s="1"/>
  <c r="Z174" i="1" s="1"/>
  <c r="Z171" i="1" s="1"/>
  <c r="Y179" i="1"/>
  <c r="X179" i="1"/>
  <c r="X178" i="1" s="1"/>
  <c r="X174" i="1" s="1"/>
  <c r="X171" i="1" s="1"/>
  <c r="W179" i="1"/>
  <c r="W178" i="1" s="1"/>
  <c r="W174" i="1" s="1"/>
  <c r="W171" i="1" s="1"/>
  <c r="V179" i="1"/>
  <c r="V178" i="1" s="1"/>
  <c r="V174" i="1" s="1"/>
  <c r="V171" i="1" s="1"/>
  <c r="U179" i="1"/>
  <c r="U178" i="1" s="1"/>
  <c r="U174" i="1" s="1"/>
  <c r="U171" i="1" s="1"/>
  <c r="T179" i="1"/>
  <c r="T178" i="1" s="1"/>
  <c r="T174" i="1" s="1"/>
  <c r="T171" i="1" s="1"/>
  <c r="S179" i="1"/>
  <c r="S178" i="1" s="1"/>
  <c r="S174" i="1" s="1"/>
  <c r="S171" i="1" s="1"/>
  <c r="R179" i="1"/>
  <c r="Q179" i="1"/>
  <c r="Q178" i="1" s="1"/>
  <c r="Q174" i="1" s="1"/>
  <c r="Q171" i="1" s="1"/>
  <c r="P179" i="1"/>
  <c r="O179" i="1"/>
  <c r="O178" i="1" s="1"/>
  <c r="O174" i="1" s="1"/>
  <c r="O171" i="1" s="1"/>
  <c r="N179" i="1"/>
  <c r="N178" i="1" s="1"/>
  <c r="N174" i="1" s="1"/>
  <c r="N171" i="1" s="1"/>
  <c r="M179" i="1"/>
  <c r="M178" i="1" s="1"/>
  <c r="M174" i="1" s="1"/>
  <c r="M171" i="1" s="1"/>
  <c r="L179" i="1"/>
  <c r="L178" i="1" s="1"/>
  <c r="L174" i="1" s="1"/>
  <c r="L171" i="1" s="1"/>
  <c r="K179" i="1"/>
  <c r="K178" i="1" s="1"/>
  <c r="K174" i="1" s="1"/>
  <c r="K171" i="1" s="1"/>
  <c r="J179" i="1"/>
  <c r="J178" i="1" s="1"/>
  <c r="J174" i="1" s="1"/>
  <c r="J171" i="1" s="1"/>
  <c r="I179" i="1"/>
  <c r="H179" i="1"/>
  <c r="H178" i="1" s="1"/>
  <c r="H174" i="1" s="1"/>
  <c r="H171" i="1" s="1"/>
  <c r="G179" i="1"/>
  <c r="G178" i="1" s="1"/>
  <c r="G174" i="1" s="1"/>
  <c r="G171" i="1" s="1"/>
  <c r="F179" i="1"/>
  <c r="F178" i="1" s="1"/>
  <c r="F174" i="1" s="1"/>
  <c r="F171" i="1" s="1"/>
  <c r="E179" i="1"/>
  <c r="E178" i="1" s="1"/>
  <c r="E174" i="1" s="1"/>
  <c r="E171" i="1" s="1"/>
  <c r="D179" i="1"/>
  <c r="Z169" i="1"/>
  <c r="Z168" i="1" s="1"/>
  <c r="Z166" i="1" s="1"/>
  <c r="Z165" i="1" s="1"/>
  <c r="Y169" i="1"/>
  <c r="X169" i="1"/>
  <c r="X168" i="1" s="1"/>
  <c r="X166" i="1" s="1"/>
  <c r="X165" i="1" s="1"/>
  <c r="W169" i="1"/>
  <c r="W168" i="1" s="1"/>
  <c r="W166" i="1" s="1"/>
  <c r="W165" i="1" s="1"/>
  <c r="V169" i="1"/>
  <c r="V168" i="1" s="1"/>
  <c r="V166" i="1" s="1"/>
  <c r="V165" i="1" s="1"/>
  <c r="U169" i="1"/>
  <c r="U168" i="1" s="1"/>
  <c r="U166" i="1" s="1"/>
  <c r="U165" i="1" s="1"/>
  <c r="T169" i="1"/>
  <c r="T168" i="1" s="1"/>
  <c r="T166" i="1" s="1"/>
  <c r="T165" i="1" s="1"/>
  <c r="S169" i="1"/>
  <c r="S168" i="1" s="1"/>
  <c r="S166" i="1" s="1"/>
  <c r="S165" i="1" s="1"/>
  <c r="R169" i="1"/>
  <c r="Q169" i="1"/>
  <c r="Q168" i="1" s="1"/>
  <c r="Q166" i="1" s="1"/>
  <c r="Q165" i="1" s="1"/>
  <c r="P169" i="1"/>
  <c r="P168" i="1" s="1"/>
  <c r="O169" i="1"/>
  <c r="O168" i="1" s="1"/>
  <c r="O166" i="1" s="1"/>
  <c r="O165" i="1" s="1"/>
  <c r="N169" i="1"/>
  <c r="N168" i="1" s="1"/>
  <c r="N166" i="1" s="1"/>
  <c r="N165" i="1" s="1"/>
  <c r="M169" i="1"/>
  <c r="M168" i="1" s="1"/>
  <c r="M166" i="1" s="1"/>
  <c r="M165" i="1" s="1"/>
  <c r="L169" i="1"/>
  <c r="L168" i="1" s="1"/>
  <c r="L166" i="1" s="1"/>
  <c r="L165" i="1" s="1"/>
  <c r="K169" i="1"/>
  <c r="K168" i="1" s="1"/>
  <c r="K166" i="1" s="1"/>
  <c r="K165" i="1" s="1"/>
  <c r="J169" i="1"/>
  <c r="J168" i="1" s="1"/>
  <c r="J166" i="1" s="1"/>
  <c r="J165" i="1" s="1"/>
  <c r="I169" i="1"/>
  <c r="I168" i="1" s="1"/>
  <c r="H169" i="1"/>
  <c r="H168" i="1" s="1"/>
  <c r="H166" i="1" s="1"/>
  <c r="H165" i="1" s="1"/>
  <c r="G169" i="1"/>
  <c r="G168" i="1" s="1"/>
  <c r="G166" i="1" s="1"/>
  <c r="G165" i="1" s="1"/>
  <c r="F169" i="1"/>
  <c r="E169" i="1"/>
  <c r="E168" i="1" s="1"/>
  <c r="E166" i="1" s="1"/>
  <c r="E165" i="1" s="1"/>
  <c r="D169" i="1"/>
  <c r="Z163" i="1"/>
  <c r="Z162" i="1" s="1"/>
  <c r="Z160" i="1" s="1"/>
  <c r="Z159" i="1" s="1"/>
  <c r="Y163" i="1"/>
  <c r="X163" i="1"/>
  <c r="X162" i="1" s="1"/>
  <c r="X160" i="1" s="1"/>
  <c r="X159" i="1" s="1"/>
  <c r="W163" i="1"/>
  <c r="W162" i="1" s="1"/>
  <c r="W160" i="1" s="1"/>
  <c r="W159" i="1" s="1"/>
  <c r="V163" i="1"/>
  <c r="V162" i="1" s="1"/>
  <c r="V160" i="1" s="1"/>
  <c r="V159" i="1" s="1"/>
  <c r="U163" i="1"/>
  <c r="U162" i="1" s="1"/>
  <c r="U160" i="1" s="1"/>
  <c r="U159" i="1" s="1"/>
  <c r="T163" i="1"/>
  <c r="T162" i="1" s="1"/>
  <c r="T160" i="1" s="1"/>
  <c r="T159" i="1" s="1"/>
  <c r="S163" i="1"/>
  <c r="S162" i="1" s="1"/>
  <c r="S160" i="1" s="1"/>
  <c r="S159" i="1" s="1"/>
  <c r="R163" i="1"/>
  <c r="Q163" i="1"/>
  <c r="Q162" i="1" s="1"/>
  <c r="Q160" i="1" s="1"/>
  <c r="Q159" i="1" s="1"/>
  <c r="P163" i="1"/>
  <c r="P162" i="1" s="1"/>
  <c r="O163" i="1"/>
  <c r="O162" i="1" s="1"/>
  <c r="O160" i="1" s="1"/>
  <c r="O159" i="1" s="1"/>
  <c r="N163" i="1"/>
  <c r="N162" i="1" s="1"/>
  <c r="N160" i="1" s="1"/>
  <c r="N159" i="1" s="1"/>
  <c r="M163" i="1"/>
  <c r="M162" i="1" s="1"/>
  <c r="M160" i="1" s="1"/>
  <c r="M159" i="1" s="1"/>
  <c r="L163" i="1"/>
  <c r="L162" i="1" s="1"/>
  <c r="L160" i="1" s="1"/>
  <c r="L159" i="1" s="1"/>
  <c r="K163" i="1"/>
  <c r="K162" i="1" s="1"/>
  <c r="K160" i="1" s="1"/>
  <c r="K159" i="1" s="1"/>
  <c r="J163" i="1"/>
  <c r="J162" i="1" s="1"/>
  <c r="J160" i="1" s="1"/>
  <c r="J159" i="1" s="1"/>
  <c r="I163" i="1"/>
  <c r="H163" i="1"/>
  <c r="H162" i="1" s="1"/>
  <c r="H160" i="1" s="1"/>
  <c r="H159" i="1" s="1"/>
  <c r="G163" i="1"/>
  <c r="G162" i="1" s="1"/>
  <c r="G160" i="1" s="1"/>
  <c r="G159" i="1" s="1"/>
  <c r="F163" i="1"/>
  <c r="E163" i="1"/>
  <c r="E162" i="1" s="1"/>
  <c r="E160" i="1" s="1"/>
  <c r="E159" i="1" s="1"/>
  <c r="D163" i="1"/>
  <c r="Z157" i="1"/>
  <c r="Z156" i="1" s="1"/>
  <c r="Z154" i="1" s="1"/>
  <c r="Z153" i="1" s="1"/>
  <c r="Y157" i="1"/>
  <c r="X157" i="1"/>
  <c r="X156" i="1" s="1"/>
  <c r="X154" i="1" s="1"/>
  <c r="X153" i="1" s="1"/>
  <c r="W157" i="1"/>
  <c r="W156" i="1" s="1"/>
  <c r="W154" i="1" s="1"/>
  <c r="W153" i="1" s="1"/>
  <c r="V157" i="1"/>
  <c r="V156" i="1" s="1"/>
  <c r="V154" i="1" s="1"/>
  <c r="V153" i="1" s="1"/>
  <c r="U157" i="1"/>
  <c r="U156" i="1" s="1"/>
  <c r="U154" i="1" s="1"/>
  <c r="U153" i="1" s="1"/>
  <c r="T157" i="1"/>
  <c r="T156" i="1" s="1"/>
  <c r="T154" i="1" s="1"/>
  <c r="T153" i="1" s="1"/>
  <c r="S157" i="1"/>
  <c r="S156" i="1" s="1"/>
  <c r="S154" i="1" s="1"/>
  <c r="S153" i="1" s="1"/>
  <c r="R157" i="1"/>
  <c r="Q157" i="1"/>
  <c r="Q156" i="1" s="1"/>
  <c r="Q154" i="1" s="1"/>
  <c r="Q153" i="1" s="1"/>
  <c r="P157" i="1"/>
  <c r="P156" i="1" s="1"/>
  <c r="O157" i="1"/>
  <c r="O156" i="1" s="1"/>
  <c r="O154" i="1" s="1"/>
  <c r="O153" i="1" s="1"/>
  <c r="N157" i="1"/>
  <c r="N156" i="1" s="1"/>
  <c r="N154" i="1" s="1"/>
  <c r="N153" i="1" s="1"/>
  <c r="M157" i="1"/>
  <c r="M156" i="1" s="1"/>
  <c r="M154" i="1" s="1"/>
  <c r="M153" i="1" s="1"/>
  <c r="L157" i="1"/>
  <c r="L156" i="1" s="1"/>
  <c r="L154" i="1" s="1"/>
  <c r="L153" i="1" s="1"/>
  <c r="K157" i="1"/>
  <c r="K156" i="1" s="1"/>
  <c r="K154" i="1" s="1"/>
  <c r="K153" i="1" s="1"/>
  <c r="J157" i="1"/>
  <c r="J156" i="1" s="1"/>
  <c r="J154" i="1" s="1"/>
  <c r="J153" i="1" s="1"/>
  <c r="I157" i="1"/>
  <c r="I156" i="1" s="1"/>
  <c r="H157" i="1"/>
  <c r="H156" i="1" s="1"/>
  <c r="H154" i="1" s="1"/>
  <c r="H153" i="1" s="1"/>
  <c r="G157" i="1"/>
  <c r="G156" i="1" s="1"/>
  <c r="G154" i="1" s="1"/>
  <c r="G153" i="1" s="1"/>
  <c r="F157" i="1"/>
  <c r="F156" i="1" s="1"/>
  <c r="F154" i="1" s="1"/>
  <c r="F153" i="1" s="1"/>
  <c r="E157" i="1"/>
  <c r="E156" i="1" s="1"/>
  <c r="E154" i="1" s="1"/>
  <c r="E153" i="1" s="1"/>
  <c r="D157" i="1"/>
  <c r="Z151" i="1"/>
  <c r="Z150" i="1" s="1"/>
  <c r="Z148" i="1" s="1"/>
  <c r="Z147" i="1" s="1"/>
  <c r="Y151" i="1"/>
  <c r="X151" i="1"/>
  <c r="X150" i="1" s="1"/>
  <c r="X148" i="1" s="1"/>
  <c r="X147" i="1" s="1"/>
  <c r="W151" i="1"/>
  <c r="W150" i="1" s="1"/>
  <c r="W148" i="1" s="1"/>
  <c r="W147" i="1" s="1"/>
  <c r="V151" i="1"/>
  <c r="V150" i="1" s="1"/>
  <c r="V148" i="1" s="1"/>
  <c r="V147" i="1" s="1"/>
  <c r="U151" i="1"/>
  <c r="U150" i="1" s="1"/>
  <c r="U148" i="1" s="1"/>
  <c r="U147" i="1" s="1"/>
  <c r="T151" i="1"/>
  <c r="T150" i="1" s="1"/>
  <c r="T148" i="1" s="1"/>
  <c r="T147" i="1" s="1"/>
  <c r="S151" i="1"/>
  <c r="S150" i="1" s="1"/>
  <c r="S148" i="1" s="1"/>
  <c r="S147" i="1" s="1"/>
  <c r="R151" i="1"/>
  <c r="Q151" i="1"/>
  <c r="Q150" i="1" s="1"/>
  <c r="Q148" i="1" s="1"/>
  <c r="Q147" i="1" s="1"/>
  <c r="P151" i="1"/>
  <c r="O151" i="1"/>
  <c r="O150" i="1" s="1"/>
  <c r="O148" i="1" s="1"/>
  <c r="O147" i="1" s="1"/>
  <c r="N151" i="1"/>
  <c r="N150" i="1" s="1"/>
  <c r="N148" i="1" s="1"/>
  <c r="N147" i="1" s="1"/>
  <c r="M151" i="1"/>
  <c r="M150" i="1" s="1"/>
  <c r="M148" i="1" s="1"/>
  <c r="M147" i="1" s="1"/>
  <c r="L151" i="1"/>
  <c r="L150" i="1" s="1"/>
  <c r="L148" i="1" s="1"/>
  <c r="L147" i="1" s="1"/>
  <c r="K151" i="1"/>
  <c r="K150" i="1" s="1"/>
  <c r="K148" i="1" s="1"/>
  <c r="K147" i="1" s="1"/>
  <c r="J151" i="1"/>
  <c r="J150" i="1" s="1"/>
  <c r="J148" i="1" s="1"/>
  <c r="J147" i="1" s="1"/>
  <c r="I151" i="1"/>
  <c r="I150" i="1" s="1"/>
  <c r="H151" i="1"/>
  <c r="H150" i="1" s="1"/>
  <c r="G151" i="1"/>
  <c r="G150" i="1" s="1"/>
  <c r="G148" i="1" s="1"/>
  <c r="G147" i="1" s="1"/>
  <c r="F151" i="1"/>
  <c r="E151" i="1"/>
  <c r="E150" i="1" s="1"/>
  <c r="E148" i="1" s="1"/>
  <c r="E147" i="1" s="1"/>
  <c r="D151" i="1"/>
  <c r="Z145" i="1"/>
  <c r="Z144" i="1" s="1"/>
  <c r="Y145" i="1"/>
  <c r="X145" i="1"/>
  <c r="X144" i="1" s="1"/>
  <c r="X142" i="1" s="1"/>
  <c r="X141" i="1" s="1"/>
  <c r="W145" i="1"/>
  <c r="V145" i="1"/>
  <c r="V144" i="1" s="1"/>
  <c r="V142" i="1" s="1"/>
  <c r="V141" i="1" s="1"/>
  <c r="U145" i="1"/>
  <c r="U144" i="1" s="1"/>
  <c r="U142" i="1" s="1"/>
  <c r="U141" i="1" s="1"/>
  <c r="T145" i="1"/>
  <c r="T144" i="1" s="1"/>
  <c r="S145" i="1"/>
  <c r="S144" i="1" s="1"/>
  <c r="R145" i="1"/>
  <c r="Q145" i="1"/>
  <c r="Q144" i="1" s="1"/>
  <c r="P145" i="1"/>
  <c r="P144" i="1" s="1"/>
  <c r="O145" i="1"/>
  <c r="O144" i="1" s="1"/>
  <c r="O142" i="1" s="1"/>
  <c r="O141" i="1" s="1"/>
  <c r="N145" i="1"/>
  <c r="N144" i="1" s="1"/>
  <c r="N142" i="1" s="1"/>
  <c r="N141" i="1" s="1"/>
  <c r="M145" i="1"/>
  <c r="M144" i="1" s="1"/>
  <c r="L145" i="1"/>
  <c r="L144" i="1" s="1"/>
  <c r="K145" i="1"/>
  <c r="K144" i="1" s="1"/>
  <c r="K142" i="1" s="1"/>
  <c r="K141" i="1" s="1"/>
  <c r="J145" i="1"/>
  <c r="J144" i="1" s="1"/>
  <c r="I145" i="1"/>
  <c r="H145" i="1"/>
  <c r="H144" i="1" s="1"/>
  <c r="H142" i="1" s="1"/>
  <c r="H141" i="1" s="1"/>
  <c r="G145" i="1"/>
  <c r="G144" i="1" s="1"/>
  <c r="G142" i="1" s="1"/>
  <c r="G141" i="1" s="1"/>
  <c r="F145" i="1"/>
  <c r="E145" i="1"/>
  <c r="E144" i="1" s="1"/>
  <c r="E142" i="1" s="1"/>
  <c r="E141" i="1" s="1"/>
  <c r="D145" i="1"/>
  <c r="Z139" i="1"/>
  <c r="Z138" i="1" s="1"/>
  <c r="Z136" i="1" s="1"/>
  <c r="Z135" i="1" s="1"/>
  <c r="Y139" i="1"/>
  <c r="X139" i="1"/>
  <c r="X138" i="1" s="1"/>
  <c r="X136" i="1" s="1"/>
  <c r="X135" i="1" s="1"/>
  <c r="W139" i="1"/>
  <c r="W138" i="1" s="1"/>
  <c r="W136" i="1" s="1"/>
  <c r="W135" i="1" s="1"/>
  <c r="V139" i="1"/>
  <c r="V138" i="1" s="1"/>
  <c r="V136" i="1" s="1"/>
  <c r="V135" i="1" s="1"/>
  <c r="U139" i="1"/>
  <c r="U138" i="1" s="1"/>
  <c r="U136" i="1" s="1"/>
  <c r="U135" i="1" s="1"/>
  <c r="T139" i="1"/>
  <c r="T138" i="1" s="1"/>
  <c r="T136" i="1" s="1"/>
  <c r="T135" i="1" s="1"/>
  <c r="S139" i="1"/>
  <c r="S138" i="1" s="1"/>
  <c r="S136" i="1" s="1"/>
  <c r="S135" i="1" s="1"/>
  <c r="R139" i="1"/>
  <c r="R138" i="1" s="1"/>
  <c r="R136" i="1" s="1"/>
  <c r="R135" i="1" s="1"/>
  <c r="Q139" i="1"/>
  <c r="Q138" i="1" s="1"/>
  <c r="Q136" i="1" s="1"/>
  <c r="Q135" i="1" s="1"/>
  <c r="P139" i="1"/>
  <c r="P138" i="1" s="1"/>
  <c r="P136" i="1" s="1"/>
  <c r="P135" i="1" s="1"/>
  <c r="O139" i="1"/>
  <c r="O138" i="1" s="1"/>
  <c r="O136" i="1" s="1"/>
  <c r="O135" i="1" s="1"/>
  <c r="N139" i="1"/>
  <c r="N138" i="1" s="1"/>
  <c r="N136" i="1" s="1"/>
  <c r="N135" i="1" s="1"/>
  <c r="M139" i="1"/>
  <c r="M138" i="1" s="1"/>
  <c r="M136" i="1" s="1"/>
  <c r="M135" i="1" s="1"/>
  <c r="L139" i="1"/>
  <c r="L138" i="1" s="1"/>
  <c r="L136" i="1" s="1"/>
  <c r="L135" i="1" s="1"/>
  <c r="K139" i="1"/>
  <c r="K138" i="1" s="1"/>
  <c r="K136" i="1" s="1"/>
  <c r="K135" i="1" s="1"/>
  <c r="J139" i="1"/>
  <c r="J138" i="1" s="1"/>
  <c r="J136" i="1" s="1"/>
  <c r="J135" i="1" s="1"/>
  <c r="I139" i="1"/>
  <c r="I138" i="1" s="1"/>
  <c r="I136" i="1" s="1"/>
  <c r="I135" i="1" s="1"/>
  <c r="H139" i="1"/>
  <c r="H138" i="1" s="1"/>
  <c r="H136" i="1" s="1"/>
  <c r="H135" i="1" s="1"/>
  <c r="G139" i="1"/>
  <c r="G138" i="1" s="1"/>
  <c r="G136" i="1" s="1"/>
  <c r="G135" i="1" s="1"/>
  <c r="F139" i="1"/>
  <c r="E139" i="1"/>
  <c r="E138" i="1" s="1"/>
  <c r="E136" i="1" s="1"/>
  <c r="E135" i="1" s="1"/>
  <c r="D139" i="1"/>
  <c r="Z133" i="1"/>
  <c r="Z132" i="1" s="1"/>
  <c r="Z130" i="1" s="1"/>
  <c r="Z129" i="1" s="1"/>
  <c r="Y133" i="1"/>
  <c r="X133" i="1"/>
  <c r="X132" i="1" s="1"/>
  <c r="X130" i="1" s="1"/>
  <c r="X129" i="1" s="1"/>
  <c r="W133" i="1"/>
  <c r="W132" i="1" s="1"/>
  <c r="W130" i="1" s="1"/>
  <c r="W129" i="1" s="1"/>
  <c r="V133" i="1"/>
  <c r="V132" i="1" s="1"/>
  <c r="V130" i="1" s="1"/>
  <c r="V129" i="1" s="1"/>
  <c r="U133" i="1"/>
  <c r="U132" i="1" s="1"/>
  <c r="U130" i="1" s="1"/>
  <c r="U129" i="1" s="1"/>
  <c r="T133" i="1"/>
  <c r="T132" i="1" s="1"/>
  <c r="T130" i="1" s="1"/>
  <c r="T129" i="1" s="1"/>
  <c r="S133" i="1"/>
  <c r="S132" i="1" s="1"/>
  <c r="S130" i="1" s="1"/>
  <c r="S129" i="1" s="1"/>
  <c r="R133" i="1"/>
  <c r="R132" i="1" s="1"/>
  <c r="R130" i="1" s="1"/>
  <c r="R129" i="1" s="1"/>
  <c r="Q133" i="1"/>
  <c r="Q132" i="1" s="1"/>
  <c r="Q130" i="1" s="1"/>
  <c r="Q129" i="1" s="1"/>
  <c r="P133" i="1"/>
  <c r="P132" i="1" s="1"/>
  <c r="P130" i="1" s="1"/>
  <c r="P129" i="1" s="1"/>
  <c r="O133" i="1"/>
  <c r="N133" i="1"/>
  <c r="N132" i="1" s="1"/>
  <c r="N130" i="1" s="1"/>
  <c r="N129" i="1" s="1"/>
  <c r="M133" i="1"/>
  <c r="M132" i="1" s="1"/>
  <c r="M130" i="1" s="1"/>
  <c r="M129" i="1" s="1"/>
  <c r="L133" i="1"/>
  <c r="L132" i="1" s="1"/>
  <c r="L130" i="1" s="1"/>
  <c r="L129" i="1" s="1"/>
  <c r="K133" i="1"/>
  <c r="K132" i="1" s="1"/>
  <c r="K130" i="1" s="1"/>
  <c r="K129" i="1" s="1"/>
  <c r="J133" i="1"/>
  <c r="J132" i="1" s="1"/>
  <c r="J130" i="1" s="1"/>
  <c r="J129" i="1" s="1"/>
  <c r="I133" i="1"/>
  <c r="I132" i="1" s="1"/>
  <c r="I130" i="1" s="1"/>
  <c r="I129" i="1" s="1"/>
  <c r="H133" i="1"/>
  <c r="H132" i="1" s="1"/>
  <c r="H130" i="1" s="1"/>
  <c r="H129" i="1" s="1"/>
  <c r="G133" i="1"/>
  <c r="G132" i="1" s="1"/>
  <c r="G130" i="1" s="1"/>
  <c r="G129" i="1" s="1"/>
  <c r="F133" i="1"/>
  <c r="F132" i="1" s="1"/>
  <c r="E133" i="1"/>
  <c r="E132" i="1" s="1"/>
  <c r="E130" i="1" s="1"/>
  <c r="E129" i="1" s="1"/>
  <c r="D133" i="1"/>
  <c r="Z127" i="1"/>
  <c r="Z126" i="1" s="1"/>
  <c r="Y127" i="1"/>
  <c r="X127" i="1"/>
  <c r="X126" i="1" s="1"/>
  <c r="W127" i="1"/>
  <c r="W126" i="1" s="1"/>
  <c r="V127" i="1"/>
  <c r="V126" i="1" s="1"/>
  <c r="U127" i="1"/>
  <c r="U126" i="1" s="1"/>
  <c r="T127" i="1"/>
  <c r="T126" i="1" s="1"/>
  <c r="S127" i="1"/>
  <c r="S126" i="1" s="1"/>
  <c r="R127" i="1"/>
  <c r="R126" i="1" s="1"/>
  <c r="Q127" i="1"/>
  <c r="Q126" i="1" s="1"/>
  <c r="P127" i="1"/>
  <c r="P126" i="1" s="1"/>
  <c r="O127" i="1"/>
  <c r="O126" i="1" s="1"/>
  <c r="N127" i="1"/>
  <c r="N126" i="1" s="1"/>
  <c r="M127" i="1"/>
  <c r="M126" i="1" s="1"/>
  <c r="L127" i="1"/>
  <c r="L126" i="1" s="1"/>
  <c r="K127" i="1"/>
  <c r="K126" i="1" s="1"/>
  <c r="J127" i="1"/>
  <c r="J126" i="1" s="1"/>
  <c r="I127" i="1"/>
  <c r="I126" i="1" s="1"/>
  <c r="H127" i="1"/>
  <c r="H126" i="1" s="1"/>
  <c r="G127" i="1"/>
  <c r="G126" i="1" s="1"/>
  <c r="F127" i="1"/>
  <c r="F126" i="1" s="1"/>
  <c r="E127" i="1"/>
  <c r="E126" i="1" s="1"/>
  <c r="D127" i="1"/>
  <c r="D126" i="1" s="1"/>
  <c r="Z124" i="1"/>
  <c r="Z123" i="1" s="1"/>
  <c r="Z121" i="1" s="1"/>
  <c r="Z120" i="1" s="1"/>
  <c r="Y124" i="1"/>
  <c r="X124" i="1"/>
  <c r="X123" i="1" s="1"/>
  <c r="X121" i="1" s="1"/>
  <c r="X120" i="1" s="1"/>
  <c r="W124" i="1"/>
  <c r="W123" i="1" s="1"/>
  <c r="W121" i="1" s="1"/>
  <c r="V124" i="1"/>
  <c r="U124" i="1"/>
  <c r="U123" i="1" s="1"/>
  <c r="U121" i="1" s="1"/>
  <c r="U120" i="1" s="1"/>
  <c r="T124" i="1"/>
  <c r="T123" i="1" s="1"/>
  <c r="T121" i="1" s="1"/>
  <c r="T120" i="1" s="1"/>
  <c r="S124" i="1"/>
  <c r="S123" i="1" s="1"/>
  <c r="S121" i="1" s="1"/>
  <c r="S120" i="1" s="1"/>
  <c r="R124" i="1"/>
  <c r="R123" i="1" s="1"/>
  <c r="Q124" i="1"/>
  <c r="Q123" i="1" s="1"/>
  <c r="Q121" i="1" s="1"/>
  <c r="Q120" i="1" s="1"/>
  <c r="P124" i="1"/>
  <c r="P123" i="1" s="1"/>
  <c r="P121" i="1" s="1"/>
  <c r="P120" i="1" s="1"/>
  <c r="O124" i="1"/>
  <c r="O123" i="1" s="1"/>
  <c r="N124" i="1"/>
  <c r="N123" i="1" s="1"/>
  <c r="N121" i="1" s="1"/>
  <c r="N120" i="1" s="1"/>
  <c r="M124" i="1"/>
  <c r="M123" i="1" s="1"/>
  <c r="L124" i="1"/>
  <c r="L123" i="1" s="1"/>
  <c r="L121" i="1" s="1"/>
  <c r="L120" i="1" s="1"/>
  <c r="K124" i="1"/>
  <c r="K123" i="1" s="1"/>
  <c r="K121" i="1" s="1"/>
  <c r="K120" i="1" s="1"/>
  <c r="J124" i="1"/>
  <c r="J123" i="1" s="1"/>
  <c r="J121" i="1" s="1"/>
  <c r="J120" i="1" s="1"/>
  <c r="I124" i="1"/>
  <c r="H124" i="1"/>
  <c r="H123" i="1" s="1"/>
  <c r="H121" i="1" s="1"/>
  <c r="H120" i="1" s="1"/>
  <c r="G124" i="1"/>
  <c r="G123" i="1" s="1"/>
  <c r="G121" i="1" s="1"/>
  <c r="G120" i="1" s="1"/>
  <c r="F124" i="1"/>
  <c r="F123" i="1" s="1"/>
  <c r="F121" i="1" s="1"/>
  <c r="F120" i="1" s="1"/>
  <c r="E124" i="1"/>
  <c r="E123" i="1" s="1"/>
  <c r="E121" i="1" s="1"/>
  <c r="E120" i="1" s="1"/>
  <c r="D124" i="1"/>
  <c r="Z118" i="1"/>
  <c r="Z117" i="1" s="1"/>
  <c r="Z115" i="1" s="1"/>
  <c r="Z114" i="1" s="1"/>
  <c r="Y118" i="1"/>
  <c r="X118" i="1"/>
  <c r="X117" i="1" s="1"/>
  <c r="X115" i="1" s="1"/>
  <c r="X114" i="1" s="1"/>
  <c r="W118" i="1"/>
  <c r="V118" i="1"/>
  <c r="V117" i="1" s="1"/>
  <c r="V115" i="1" s="1"/>
  <c r="V114" i="1" s="1"/>
  <c r="U118" i="1"/>
  <c r="U117" i="1" s="1"/>
  <c r="T118" i="1"/>
  <c r="T117" i="1" s="1"/>
  <c r="T115" i="1" s="1"/>
  <c r="T114" i="1" s="1"/>
  <c r="S118" i="1"/>
  <c r="S117" i="1" s="1"/>
  <c r="S115" i="1" s="1"/>
  <c r="S114" i="1" s="1"/>
  <c r="R118" i="1"/>
  <c r="R117" i="1" s="1"/>
  <c r="R115" i="1" s="1"/>
  <c r="R114" i="1" s="1"/>
  <c r="Q118" i="1"/>
  <c r="Q117" i="1" s="1"/>
  <c r="Q115" i="1" s="1"/>
  <c r="Q114" i="1" s="1"/>
  <c r="P118" i="1"/>
  <c r="P117" i="1" s="1"/>
  <c r="P115" i="1" s="1"/>
  <c r="P114" i="1" s="1"/>
  <c r="O118" i="1"/>
  <c r="N118" i="1"/>
  <c r="N117" i="1" s="1"/>
  <c r="N115" i="1" s="1"/>
  <c r="N114" i="1" s="1"/>
  <c r="M118" i="1"/>
  <c r="M117" i="1" s="1"/>
  <c r="M115" i="1" s="1"/>
  <c r="M114" i="1" s="1"/>
  <c r="L118" i="1"/>
  <c r="L117" i="1" s="1"/>
  <c r="L115" i="1" s="1"/>
  <c r="L114" i="1" s="1"/>
  <c r="K118" i="1"/>
  <c r="K117" i="1" s="1"/>
  <c r="K115" i="1" s="1"/>
  <c r="K114" i="1" s="1"/>
  <c r="J118" i="1"/>
  <c r="J117" i="1" s="1"/>
  <c r="J115" i="1" s="1"/>
  <c r="J114" i="1" s="1"/>
  <c r="I118" i="1"/>
  <c r="I117" i="1" s="1"/>
  <c r="I115" i="1" s="1"/>
  <c r="I114" i="1" s="1"/>
  <c r="H118" i="1"/>
  <c r="H117" i="1" s="1"/>
  <c r="H115" i="1" s="1"/>
  <c r="H114" i="1" s="1"/>
  <c r="G118" i="1"/>
  <c r="G117" i="1" s="1"/>
  <c r="G115" i="1" s="1"/>
  <c r="G114" i="1" s="1"/>
  <c r="F118" i="1"/>
  <c r="F117" i="1" s="1"/>
  <c r="F115" i="1" s="1"/>
  <c r="F114" i="1" s="1"/>
  <c r="E118" i="1"/>
  <c r="D118" i="1"/>
  <c r="Z111" i="1"/>
  <c r="Z110" i="1" s="1"/>
  <c r="Z105" i="1" s="1"/>
  <c r="Z102" i="1" s="1"/>
  <c r="Y111" i="1"/>
  <c r="X111" i="1"/>
  <c r="X110" i="1" s="1"/>
  <c r="W111" i="1"/>
  <c r="W110" i="1" s="1"/>
  <c r="W105" i="1" s="1"/>
  <c r="W102" i="1" s="1"/>
  <c r="V111" i="1"/>
  <c r="V110" i="1" s="1"/>
  <c r="V105" i="1" s="1"/>
  <c r="V102" i="1" s="1"/>
  <c r="U111" i="1"/>
  <c r="U110" i="1" s="1"/>
  <c r="U105" i="1" s="1"/>
  <c r="T111" i="1"/>
  <c r="S111" i="1"/>
  <c r="R111" i="1"/>
  <c r="R110" i="1" s="1"/>
  <c r="R105" i="1" s="1"/>
  <c r="R102" i="1" s="1"/>
  <c r="Q111" i="1"/>
  <c r="Q110" i="1" s="1"/>
  <c r="Q105" i="1" s="1"/>
  <c r="P111" i="1"/>
  <c r="O111" i="1"/>
  <c r="O110" i="1" s="1"/>
  <c r="O105" i="1" s="1"/>
  <c r="O102" i="1" s="1"/>
  <c r="N111" i="1"/>
  <c r="N110" i="1" s="1"/>
  <c r="N105" i="1" s="1"/>
  <c r="M111" i="1"/>
  <c r="L111" i="1"/>
  <c r="L110" i="1" s="1"/>
  <c r="L105" i="1" s="1"/>
  <c r="L102" i="1" s="1"/>
  <c r="K111" i="1"/>
  <c r="K110" i="1" s="1"/>
  <c r="J111" i="1"/>
  <c r="J110" i="1" s="1"/>
  <c r="J105" i="1" s="1"/>
  <c r="J102" i="1" s="1"/>
  <c r="I111" i="1"/>
  <c r="I110" i="1" s="1"/>
  <c r="I105" i="1" s="1"/>
  <c r="I102" i="1" s="1"/>
  <c r="H111" i="1"/>
  <c r="H110" i="1" s="1"/>
  <c r="H105" i="1" s="1"/>
  <c r="H102" i="1" s="1"/>
  <c r="G111" i="1"/>
  <c r="G110" i="1" s="1"/>
  <c r="G105" i="1" s="1"/>
  <c r="F111" i="1"/>
  <c r="F110" i="1" s="1"/>
  <c r="F105" i="1" s="1"/>
  <c r="E111" i="1"/>
  <c r="E110" i="1" s="1"/>
  <c r="E105" i="1" s="1"/>
  <c r="E102" i="1" s="1"/>
  <c r="D111" i="1"/>
  <c r="Z101" i="1"/>
  <c r="Y101" i="1"/>
  <c r="X101" i="1"/>
  <c r="W101" i="1"/>
  <c r="V101" i="1"/>
  <c r="U101" i="1"/>
  <c r="T101" i="1"/>
  <c r="S101" i="1"/>
  <c r="R101" i="1"/>
  <c r="Q101" i="1"/>
  <c r="P101" i="1"/>
  <c r="O101" i="1"/>
  <c r="N101" i="1"/>
  <c r="M101" i="1"/>
  <c r="L101" i="1"/>
  <c r="K101" i="1"/>
  <c r="J101" i="1"/>
  <c r="I101" i="1"/>
  <c r="H101" i="1"/>
  <c r="G101" i="1"/>
  <c r="F101" i="1"/>
  <c r="E101" i="1"/>
  <c r="D101" i="1"/>
  <c r="Z100" i="1"/>
  <c r="Y100" i="1"/>
  <c r="X100" i="1"/>
  <c r="W100" i="1"/>
  <c r="V100" i="1"/>
  <c r="U100" i="1"/>
  <c r="T100" i="1"/>
  <c r="S100" i="1"/>
  <c r="R100" i="1"/>
  <c r="Q100" i="1"/>
  <c r="P100" i="1"/>
  <c r="O100" i="1"/>
  <c r="N100" i="1"/>
  <c r="M100" i="1"/>
  <c r="L100" i="1"/>
  <c r="K100" i="1"/>
  <c r="J100" i="1"/>
  <c r="I100" i="1"/>
  <c r="H100" i="1"/>
  <c r="G100" i="1"/>
  <c r="F100" i="1"/>
  <c r="E100" i="1"/>
  <c r="D100" i="1"/>
  <c r="Z97" i="1"/>
  <c r="Y97" i="1"/>
  <c r="X97" i="1"/>
  <c r="W97" i="1"/>
  <c r="V97" i="1"/>
  <c r="U97" i="1"/>
  <c r="T97" i="1"/>
  <c r="S97" i="1"/>
  <c r="R97" i="1"/>
  <c r="Q97" i="1"/>
  <c r="P97" i="1"/>
  <c r="O97" i="1"/>
  <c r="N97" i="1"/>
  <c r="M97" i="1"/>
  <c r="L97" i="1"/>
  <c r="K97" i="1"/>
  <c r="J97" i="1"/>
  <c r="I97" i="1"/>
  <c r="H97" i="1"/>
  <c r="G97" i="1"/>
  <c r="F97" i="1"/>
  <c r="E97" i="1"/>
  <c r="D97" i="1"/>
  <c r="Z96" i="1"/>
  <c r="Z27" i="1" s="1"/>
  <c r="Y96" i="1"/>
  <c r="X96" i="1"/>
  <c r="X27" i="1" s="1"/>
  <c r="W96" i="1"/>
  <c r="W27" i="1" s="1"/>
  <c r="V96" i="1"/>
  <c r="V27" i="1" s="1"/>
  <c r="U96" i="1"/>
  <c r="U27" i="1" s="1"/>
  <c r="T96" i="1"/>
  <c r="T27" i="1" s="1"/>
  <c r="S96" i="1"/>
  <c r="S27" i="1" s="1"/>
  <c r="R96" i="1"/>
  <c r="R27" i="1" s="1"/>
  <c r="Q96" i="1"/>
  <c r="Q27" i="1" s="1"/>
  <c r="P96" i="1"/>
  <c r="P27" i="1" s="1"/>
  <c r="O96" i="1"/>
  <c r="N96" i="1"/>
  <c r="N27" i="1" s="1"/>
  <c r="M96" i="1"/>
  <c r="M27" i="1" s="1"/>
  <c r="L96" i="1"/>
  <c r="L27" i="1" s="1"/>
  <c r="K96" i="1"/>
  <c r="K27" i="1" s="1"/>
  <c r="J96" i="1"/>
  <c r="J27" i="1" s="1"/>
  <c r="I96" i="1"/>
  <c r="I27" i="1" s="1"/>
  <c r="H96" i="1"/>
  <c r="H27" i="1" s="1"/>
  <c r="G96" i="1"/>
  <c r="G27" i="1" s="1"/>
  <c r="F96" i="1"/>
  <c r="E96" i="1"/>
  <c r="E27" i="1" s="1"/>
  <c r="D96" i="1"/>
  <c r="Z95" i="1"/>
  <c r="Y95" i="1"/>
  <c r="X95" i="1"/>
  <c r="W95" i="1"/>
  <c r="V95" i="1"/>
  <c r="U95" i="1"/>
  <c r="T95" i="1"/>
  <c r="S95" i="1"/>
  <c r="R95" i="1"/>
  <c r="Q95" i="1"/>
  <c r="P95" i="1"/>
  <c r="O95" i="1"/>
  <c r="N95" i="1"/>
  <c r="M95" i="1"/>
  <c r="L95" i="1"/>
  <c r="K95" i="1"/>
  <c r="J95" i="1"/>
  <c r="I95" i="1"/>
  <c r="H95" i="1"/>
  <c r="G95" i="1"/>
  <c r="F95" i="1"/>
  <c r="E95" i="1"/>
  <c r="D95" i="1"/>
  <c r="Z94" i="1"/>
  <c r="Y94" i="1"/>
  <c r="X94" i="1"/>
  <c r="W94" i="1"/>
  <c r="V94" i="1"/>
  <c r="U94" i="1"/>
  <c r="T94" i="1"/>
  <c r="S94" i="1"/>
  <c r="R94" i="1"/>
  <c r="Q94" i="1"/>
  <c r="P94" i="1"/>
  <c r="O94" i="1"/>
  <c r="N94" i="1"/>
  <c r="M94" i="1"/>
  <c r="L94" i="1"/>
  <c r="K94" i="1"/>
  <c r="J94" i="1"/>
  <c r="I94" i="1"/>
  <c r="H94" i="1"/>
  <c r="G94" i="1"/>
  <c r="F94" i="1"/>
  <c r="E94" i="1"/>
  <c r="D94" i="1"/>
  <c r="Z92" i="1"/>
  <c r="Y92" i="1"/>
  <c r="X92" i="1"/>
  <c r="W92" i="1"/>
  <c r="V92" i="1"/>
  <c r="U92" i="1"/>
  <c r="T92" i="1"/>
  <c r="S92" i="1"/>
  <c r="R92" i="1"/>
  <c r="Q92" i="1"/>
  <c r="P92" i="1"/>
  <c r="O92" i="1"/>
  <c r="N92" i="1"/>
  <c r="M92" i="1"/>
  <c r="L92" i="1"/>
  <c r="K92" i="1"/>
  <c r="J92" i="1"/>
  <c r="I92" i="1"/>
  <c r="H92" i="1"/>
  <c r="G92" i="1"/>
  <c r="F92" i="1"/>
  <c r="E92" i="1"/>
  <c r="D92" i="1"/>
  <c r="Z91" i="1"/>
  <c r="Y91" i="1"/>
  <c r="X91" i="1"/>
  <c r="W91" i="1"/>
  <c r="V91" i="1"/>
  <c r="U91" i="1"/>
  <c r="T91" i="1"/>
  <c r="S91" i="1"/>
  <c r="R91" i="1"/>
  <c r="Q91" i="1"/>
  <c r="P91" i="1"/>
  <c r="O91" i="1"/>
  <c r="N91" i="1"/>
  <c r="M91" i="1"/>
  <c r="L91" i="1"/>
  <c r="K91" i="1"/>
  <c r="J91" i="1"/>
  <c r="I91" i="1"/>
  <c r="H91" i="1"/>
  <c r="G91" i="1"/>
  <c r="F91" i="1"/>
  <c r="E91" i="1"/>
  <c r="D91" i="1"/>
  <c r="Z87" i="1"/>
  <c r="Z86" i="1" s="1"/>
  <c r="Z81" i="1" s="1"/>
  <c r="Z78" i="1" s="1"/>
  <c r="Y87" i="1"/>
  <c r="X87" i="1"/>
  <c r="X86" i="1" s="1"/>
  <c r="X81" i="1" s="1"/>
  <c r="X78" i="1" s="1"/>
  <c r="W87" i="1"/>
  <c r="W86" i="1" s="1"/>
  <c r="W81" i="1" s="1"/>
  <c r="W78" i="1" s="1"/>
  <c r="V87" i="1"/>
  <c r="V86" i="1" s="1"/>
  <c r="V81" i="1" s="1"/>
  <c r="V78" i="1" s="1"/>
  <c r="U87" i="1"/>
  <c r="U86" i="1" s="1"/>
  <c r="U81" i="1" s="1"/>
  <c r="U78" i="1" s="1"/>
  <c r="T87" i="1"/>
  <c r="T86" i="1" s="1"/>
  <c r="T81" i="1" s="1"/>
  <c r="T78" i="1" s="1"/>
  <c r="S87" i="1"/>
  <c r="S86" i="1" s="1"/>
  <c r="S81" i="1" s="1"/>
  <c r="S78" i="1" s="1"/>
  <c r="R87" i="1"/>
  <c r="R86" i="1" s="1"/>
  <c r="R81" i="1" s="1"/>
  <c r="R78" i="1" s="1"/>
  <c r="Q87" i="1"/>
  <c r="Q86" i="1" s="1"/>
  <c r="Q81" i="1" s="1"/>
  <c r="Q78" i="1" s="1"/>
  <c r="P87" i="1"/>
  <c r="P86" i="1" s="1"/>
  <c r="P81" i="1" s="1"/>
  <c r="P78" i="1" s="1"/>
  <c r="O87" i="1"/>
  <c r="N87" i="1"/>
  <c r="N86" i="1" s="1"/>
  <c r="N81" i="1" s="1"/>
  <c r="N78" i="1" s="1"/>
  <c r="M87" i="1"/>
  <c r="M86" i="1" s="1"/>
  <c r="M81" i="1" s="1"/>
  <c r="M78" i="1" s="1"/>
  <c r="L87" i="1"/>
  <c r="L86" i="1" s="1"/>
  <c r="L81" i="1" s="1"/>
  <c r="L78" i="1" s="1"/>
  <c r="K87" i="1"/>
  <c r="K86" i="1" s="1"/>
  <c r="K81" i="1" s="1"/>
  <c r="K78" i="1" s="1"/>
  <c r="J87" i="1"/>
  <c r="J86" i="1" s="1"/>
  <c r="J81" i="1" s="1"/>
  <c r="J78" i="1" s="1"/>
  <c r="I87" i="1"/>
  <c r="I86" i="1" s="1"/>
  <c r="I81" i="1" s="1"/>
  <c r="I78" i="1" s="1"/>
  <c r="H87" i="1"/>
  <c r="H86" i="1" s="1"/>
  <c r="H81" i="1" s="1"/>
  <c r="H78" i="1" s="1"/>
  <c r="G87" i="1"/>
  <c r="G86" i="1" s="1"/>
  <c r="G81" i="1" s="1"/>
  <c r="G78" i="1" s="1"/>
  <c r="F87" i="1"/>
  <c r="F86" i="1" s="1"/>
  <c r="F81" i="1" s="1"/>
  <c r="F78" i="1" s="1"/>
  <c r="E87" i="1"/>
  <c r="E86" i="1" s="1"/>
  <c r="E81" i="1" s="1"/>
  <c r="E78" i="1" s="1"/>
  <c r="D87" i="1"/>
  <c r="Z76" i="1"/>
  <c r="Z75" i="1" s="1"/>
  <c r="Z73" i="1" s="1"/>
  <c r="Z72" i="1" s="1"/>
  <c r="Y76" i="1"/>
  <c r="X76" i="1"/>
  <c r="X75" i="1" s="1"/>
  <c r="X73" i="1" s="1"/>
  <c r="X72" i="1" s="1"/>
  <c r="W76" i="1"/>
  <c r="W75" i="1" s="1"/>
  <c r="W73" i="1" s="1"/>
  <c r="W72" i="1" s="1"/>
  <c r="V76" i="1"/>
  <c r="V75" i="1" s="1"/>
  <c r="U76" i="1"/>
  <c r="U75" i="1" s="1"/>
  <c r="U73" i="1" s="1"/>
  <c r="U72" i="1" s="1"/>
  <c r="T76" i="1"/>
  <c r="T75" i="1" s="1"/>
  <c r="T73" i="1" s="1"/>
  <c r="T72" i="1" s="1"/>
  <c r="S76" i="1"/>
  <c r="S75" i="1" s="1"/>
  <c r="S73" i="1" s="1"/>
  <c r="S72" i="1" s="1"/>
  <c r="R76" i="1"/>
  <c r="R75" i="1" s="1"/>
  <c r="Q76" i="1"/>
  <c r="Q75" i="1" s="1"/>
  <c r="Q73" i="1" s="1"/>
  <c r="Q72" i="1" s="1"/>
  <c r="P76" i="1"/>
  <c r="P75" i="1" s="1"/>
  <c r="P73" i="1" s="1"/>
  <c r="P72" i="1" s="1"/>
  <c r="O76" i="1"/>
  <c r="O75" i="1" s="1"/>
  <c r="N76" i="1"/>
  <c r="M76" i="1"/>
  <c r="M75" i="1" s="1"/>
  <c r="M73" i="1" s="1"/>
  <c r="L76" i="1"/>
  <c r="L75" i="1" s="1"/>
  <c r="L73" i="1" s="1"/>
  <c r="L72" i="1" s="1"/>
  <c r="K76" i="1"/>
  <c r="K75" i="1" s="1"/>
  <c r="K73" i="1" s="1"/>
  <c r="K72" i="1" s="1"/>
  <c r="J76" i="1"/>
  <c r="I76" i="1"/>
  <c r="I75" i="1" s="1"/>
  <c r="I73" i="1" s="1"/>
  <c r="I72" i="1" s="1"/>
  <c r="H76" i="1"/>
  <c r="H75" i="1" s="1"/>
  <c r="H73" i="1" s="1"/>
  <c r="H72" i="1" s="1"/>
  <c r="G76" i="1"/>
  <c r="F76" i="1"/>
  <c r="F75" i="1" s="1"/>
  <c r="E76" i="1"/>
  <c r="D76" i="1"/>
  <c r="D75" i="1" s="1"/>
  <c r="Z70" i="1"/>
  <c r="Z69" i="1" s="1"/>
  <c r="Y70" i="1"/>
  <c r="X70" i="1"/>
  <c r="X69" i="1" s="1"/>
  <c r="W70" i="1"/>
  <c r="W69" i="1" s="1"/>
  <c r="V70" i="1"/>
  <c r="V69" i="1" s="1"/>
  <c r="U70" i="1"/>
  <c r="U69" i="1" s="1"/>
  <c r="T70" i="1"/>
  <c r="T69" i="1" s="1"/>
  <c r="S70" i="1"/>
  <c r="S69" i="1" s="1"/>
  <c r="R70" i="1"/>
  <c r="R69" i="1" s="1"/>
  <c r="Q70" i="1"/>
  <c r="Q69" i="1" s="1"/>
  <c r="P70" i="1"/>
  <c r="P69" i="1" s="1"/>
  <c r="O70" i="1"/>
  <c r="O69" i="1" s="1"/>
  <c r="N70" i="1"/>
  <c r="N69" i="1" s="1"/>
  <c r="M70" i="1"/>
  <c r="M69" i="1" s="1"/>
  <c r="L70" i="1"/>
  <c r="L69" i="1" s="1"/>
  <c r="K70" i="1"/>
  <c r="K69" i="1" s="1"/>
  <c r="J70" i="1"/>
  <c r="J69" i="1" s="1"/>
  <c r="I70" i="1"/>
  <c r="I69" i="1" s="1"/>
  <c r="H70" i="1"/>
  <c r="H69" i="1" s="1"/>
  <c r="G70" i="1"/>
  <c r="G69" i="1" s="1"/>
  <c r="F70" i="1"/>
  <c r="E70" i="1"/>
  <c r="E69" i="1" s="1"/>
  <c r="D70" i="1"/>
  <c r="Z66" i="1"/>
  <c r="Y66" i="1"/>
  <c r="X66" i="1"/>
  <c r="W66" i="1"/>
  <c r="W65" i="1" s="1"/>
  <c r="V66" i="1"/>
  <c r="U66" i="1"/>
  <c r="T66" i="1"/>
  <c r="T65" i="1" s="1"/>
  <c r="S66" i="1"/>
  <c r="S65" i="1" s="1"/>
  <c r="R66" i="1"/>
  <c r="Q66" i="1"/>
  <c r="P66" i="1"/>
  <c r="P65" i="1" s="1"/>
  <c r="O66" i="1"/>
  <c r="N66" i="1"/>
  <c r="N65" i="1" s="1"/>
  <c r="N61" i="1" s="1"/>
  <c r="N58" i="1" s="1"/>
  <c r="M66" i="1"/>
  <c r="M65" i="1" s="1"/>
  <c r="L66" i="1"/>
  <c r="L65" i="1" s="1"/>
  <c r="L61" i="1" s="1"/>
  <c r="L58" i="1" s="1"/>
  <c r="K66" i="1"/>
  <c r="K65" i="1" s="1"/>
  <c r="J66" i="1"/>
  <c r="J65" i="1" s="1"/>
  <c r="J61" i="1" s="1"/>
  <c r="J58" i="1" s="1"/>
  <c r="I66" i="1"/>
  <c r="I65" i="1" s="1"/>
  <c r="I61" i="1" s="1"/>
  <c r="I58" i="1" s="1"/>
  <c r="H66" i="1"/>
  <c r="H65" i="1" s="1"/>
  <c r="G66" i="1"/>
  <c r="G65" i="1" s="1"/>
  <c r="G61" i="1" s="1"/>
  <c r="G58" i="1" s="1"/>
  <c r="F66" i="1"/>
  <c r="F65" i="1" s="1"/>
  <c r="F61" i="1" s="1"/>
  <c r="F58" i="1" s="1"/>
  <c r="E66" i="1"/>
  <c r="E65" i="1" s="1"/>
  <c r="E61" i="1" s="1"/>
  <c r="E58" i="1" s="1"/>
  <c r="D66" i="1"/>
  <c r="D65" i="1" s="1"/>
  <c r="Z57" i="1"/>
  <c r="Y57" i="1"/>
  <c r="X57" i="1"/>
  <c r="W57" i="1"/>
  <c r="V57" i="1"/>
  <c r="U57" i="1"/>
  <c r="T57" i="1"/>
  <c r="S57" i="1"/>
  <c r="R57" i="1"/>
  <c r="Q57" i="1"/>
  <c r="P57" i="1"/>
  <c r="O57" i="1"/>
  <c r="N57" i="1"/>
  <c r="M57" i="1"/>
  <c r="L57" i="1"/>
  <c r="K57" i="1"/>
  <c r="J57" i="1"/>
  <c r="I57" i="1"/>
  <c r="H57" i="1"/>
  <c r="G57" i="1"/>
  <c r="F57" i="1"/>
  <c r="E57" i="1"/>
  <c r="D57" i="1"/>
  <c r="Z56" i="1"/>
  <c r="Y56" i="1"/>
  <c r="X56" i="1"/>
  <c r="W56" i="1"/>
  <c r="V56" i="1"/>
  <c r="U56" i="1"/>
  <c r="T56" i="1"/>
  <c r="S56" i="1"/>
  <c r="R56" i="1"/>
  <c r="Q56" i="1"/>
  <c r="P56" i="1"/>
  <c r="O56" i="1"/>
  <c r="N56" i="1"/>
  <c r="M56" i="1"/>
  <c r="L56" i="1"/>
  <c r="K56" i="1"/>
  <c r="J56" i="1"/>
  <c r="I56" i="1"/>
  <c r="H56" i="1"/>
  <c r="G56" i="1"/>
  <c r="F56" i="1"/>
  <c r="E56" i="1"/>
  <c r="D56" i="1"/>
  <c r="Z53" i="1"/>
  <c r="Y53" i="1"/>
  <c r="X53" i="1"/>
  <c r="W53" i="1"/>
  <c r="V53" i="1"/>
  <c r="U53" i="1"/>
  <c r="T53" i="1"/>
  <c r="S53" i="1"/>
  <c r="R53" i="1"/>
  <c r="Q53" i="1"/>
  <c r="P53" i="1"/>
  <c r="O53" i="1"/>
  <c r="N53" i="1"/>
  <c r="M53" i="1"/>
  <c r="L53" i="1"/>
  <c r="K53" i="1"/>
  <c r="J53" i="1"/>
  <c r="I53" i="1"/>
  <c r="H53" i="1"/>
  <c r="G53" i="1"/>
  <c r="F53" i="1"/>
  <c r="E53" i="1"/>
  <c r="D53" i="1"/>
  <c r="Z52" i="1"/>
  <c r="Y52" i="1"/>
  <c r="X52" i="1"/>
  <c r="W52" i="1"/>
  <c r="V52" i="1"/>
  <c r="U52" i="1"/>
  <c r="T52" i="1"/>
  <c r="S52" i="1"/>
  <c r="R52" i="1"/>
  <c r="Q52" i="1"/>
  <c r="P52" i="1"/>
  <c r="O52" i="1"/>
  <c r="N52" i="1"/>
  <c r="M52" i="1"/>
  <c r="L52" i="1"/>
  <c r="K52" i="1"/>
  <c r="J52" i="1"/>
  <c r="I52" i="1"/>
  <c r="H52" i="1"/>
  <c r="G52" i="1"/>
  <c r="F52" i="1"/>
  <c r="E52" i="1"/>
  <c r="D52" i="1"/>
  <c r="Z51" i="1"/>
  <c r="Y51" i="1"/>
  <c r="X51" i="1"/>
  <c r="W51" i="1"/>
  <c r="V51" i="1"/>
  <c r="U51" i="1"/>
  <c r="T51" i="1"/>
  <c r="S51" i="1"/>
  <c r="R51" i="1"/>
  <c r="Q51" i="1"/>
  <c r="P51" i="1"/>
  <c r="O51" i="1"/>
  <c r="N51" i="1"/>
  <c r="M51" i="1"/>
  <c r="L51" i="1"/>
  <c r="K51" i="1"/>
  <c r="J51" i="1"/>
  <c r="I51" i="1"/>
  <c r="H51" i="1"/>
  <c r="G51" i="1"/>
  <c r="F51" i="1"/>
  <c r="E51" i="1"/>
  <c r="D51" i="1"/>
  <c r="Z49" i="1"/>
  <c r="Y49" i="1"/>
  <c r="AA49" i="1" s="1"/>
  <c r="X49" i="1"/>
  <c r="W49" i="1"/>
  <c r="V49" i="1"/>
  <c r="U49" i="1"/>
  <c r="T49" i="1"/>
  <c r="S49" i="1"/>
  <c r="R49" i="1"/>
  <c r="Q49" i="1"/>
  <c r="P49" i="1"/>
  <c r="O49" i="1"/>
  <c r="N49" i="1"/>
  <c r="M49" i="1"/>
  <c r="L49" i="1"/>
  <c r="K49" i="1"/>
  <c r="J49" i="1"/>
  <c r="I49" i="1"/>
  <c r="H49" i="1"/>
  <c r="G49" i="1"/>
  <c r="F49" i="1"/>
  <c r="E49" i="1"/>
  <c r="D49" i="1"/>
  <c r="Z48" i="1"/>
  <c r="Y48" i="1"/>
  <c r="X48" i="1"/>
  <c r="W48" i="1"/>
  <c r="V48" i="1"/>
  <c r="U48" i="1"/>
  <c r="T48" i="1"/>
  <c r="S48" i="1"/>
  <c r="R48" i="1"/>
  <c r="Q48" i="1"/>
  <c r="P48" i="1"/>
  <c r="O48" i="1"/>
  <c r="N48" i="1"/>
  <c r="M48" i="1"/>
  <c r="L48" i="1"/>
  <c r="K48" i="1"/>
  <c r="J48" i="1"/>
  <c r="I48" i="1"/>
  <c r="H48" i="1"/>
  <c r="G48" i="1"/>
  <c r="F48" i="1"/>
  <c r="E48" i="1"/>
  <c r="D48" i="1"/>
  <c r="Z44" i="1"/>
  <c r="Y44" i="1"/>
  <c r="X44" i="1"/>
  <c r="X43" i="1" s="1"/>
  <c r="X37" i="1" s="1"/>
  <c r="X34" i="1" s="1"/>
  <c r="W44" i="1"/>
  <c r="W43" i="1" s="1"/>
  <c r="W37" i="1" s="1"/>
  <c r="W34" i="1" s="1"/>
  <c r="V44" i="1"/>
  <c r="V43" i="1" s="1"/>
  <c r="V37" i="1" s="1"/>
  <c r="V34" i="1" s="1"/>
  <c r="U44" i="1"/>
  <c r="U43" i="1" s="1"/>
  <c r="U37" i="1" s="1"/>
  <c r="U34" i="1" s="1"/>
  <c r="T44" i="1"/>
  <c r="T43" i="1" s="1"/>
  <c r="T37" i="1" s="1"/>
  <c r="T34" i="1" s="1"/>
  <c r="S44" i="1"/>
  <c r="S43" i="1" s="1"/>
  <c r="S37" i="1" s="1"/>
  <c r="S34" i="1" s="1"/>
  <c r="R44" i="1"/>
  <c r="R43" i="1" s="1"/>
  <c r="R37" i="1" s="1"/>
  <c r="R34" i="1" s="1"/>
  <c r="Q44" i="1"/>
  <c r="Q43" i="1" s="1"/>
  <c r="Q37" i="1" s="1"/>
  <c r="Q34" i="1" s="1"/>
  <c r="P44" i="1"/>
  <c r="P43" i="1" s="1"/>
  <c r="P37" i="1" s="1"/>
  <c r="P34" i="1" s="1"/>
  <c r="O44" i="1"/>
  <c r="O43" i="1" s="1"/>
  <c r="N44" i="1"/>
  <c r="N43" i="1" s="1"/>
  <c r="M44" i="1"/>
  <c r="M43" i="1" s="1"/>
  <c r="M37" i="1" s="1"/>
  <c r="M34" i="1" s="1"/>
  <c r="L44" i="1"/>
  <c r="L43" i="1" s="1"/>
  <c r="L37" i="1" s="1"/>
  <c r="L34" i="1" s="1"/>
  <c r="K44" i="1"/>
  <c r="K43" i="1" s="1"/>
  <c r="K37" i="1" s="1"/>
  <c r="K34" i="1" s="1"/>
  <c r="J44" i="1"/>
  <c r="J43" i="1" s="1"/>
  <c r="J37" i="1" s="1"/>
  <c r="J34" i="1" s="1"/>
  <c r="I44" i="1"/>
  <c r="I43" i="1" s="1"/>
  <c r="I37" i="1" s="1"/>
  <c r="I34" i="1" s="1"/>
  <c r="H44" i="1"/>
  <c r="H43" i="1" s="1"/>
  <c r="H37" i="1" s="1"/>
  <c r="H34" i="1" s="1"/>
  <c r="G44" i="1"/>
  <c r="G43" i="1" s="1"/>
  <c r="F44" i="1"/>
  <c r="F43" i="1" s="1"/>
  <c r="E44" i="1"/>
  <c r="E43" i="1" s="1"/>
  <c r="E37" i="1" s="1"/>
  <c r="E34" i="1" s="1"/>
  <c r="D44" i="1"/>
  <c r="Z32" i="1"/>
  <c r="Y32" i="1"/>
  <c r="X32" i="1"/>
  <c r="W32" i="1"/>
  <c r="V32" i="1"/>
  <c r="U32" i="1"/>
  <c r="T32" i="1"/>
  <c r="S32" i="1"/>
  <c r="R32" i="1"/>
  <c r="Q32" i="1"/>
  <c r="P32" i="1"/>
  <c r="O32" i="1"/>
  <c r="N32" i="1"/>
  <c r="M32" i="1"/>
  <c r="L32" i="1"/>
  <c r="K32" i="1"/>
  <c r="J32" i="1"/>
  <c r="I32" i="1"/>
  <c r="H32" i="1"/>
  <c r="G32" i="1"/>
  <c r="F32" i="1"/>
  <c r="E32" i="1"/>
  <c r="D32" i="1"/>
  <c r="Z26" i="1"/>
  <c r="Y26" i="1"/>
  <c r="X26" i="1"/>
  <c r="W26" i="1"/>
  <c r="V26" i="1"/>
  <c r="U26" i="1"/>
  <c r="T26" i="1"/>
  <c r="S26" i="1"/>
  <c r="R26" i="1"/>
  <c r="Q26" i="1"/>
  <c r="P26" i="1"/>
  <c r="O26" i="1"/>
  <c r="N26" i="1"/>
  <c r="M26" i="1"/>
  <c r="L26" i="1"/>
  <c r="K26" i="1"/>
  <c r="J26" i="1"/>
  <c r="I26" i="1"/>
  <c r="H26" i="1"/>
  <c r="G26" i="1"/>
  <c r="F26" i="1"/>
  <c r="E26" i="1"/>
  <c r="D26" i="1"/>
  <c r="AA95" i="1" l="1"/>
  <c r="AA101" i="1"/>
  <c r="AA151" i="1"/>
  <c r="AA280" i="1"/>
  <c r="AA478" i="1"/>
  <c r="AA502" i="1"/>
  <c r="AA516" i="1"/>
  <c r="AA532" i="1"/>
  <c r="AA671" i="1"/>
  <c r="AA440" i="1"/>
  <c r="AA446" i="1"/>
  <c r="AA465" i="1"/>
  <c r="Y714" i="1"/>
  <c r="AA715" i="1"/>
  <c r="AA690" i="1"/>
  <c r="AA709" i="1"/>
  <c r="AA689" i="1"/>
  <c r="AA701" i="1"/>
  <c r="AA670" i="1"/>
  <c r="AA682" i="1"/>
  <c r="AA667" i="1"/>
  <c r="Y677" i="1"/>
  <c r="AA677" i="1" s="1"/>
  <c r="AA678" i="1"/>
  <c r="N376" i="1"/>
  <c r="N13" i="1" s="1"/>
  <c r="Y659" i="1"/>
  <c r="AA659" i="1" s="1"/>
  <c r="AA660" i="1"/>
  <c r="AA652" i="1"/>
  <c r="AA657" i="1"/>
  <c r="AA655" i="1"/>
  <c r="Y637" i="1"/>
  <c r="AA637" i="1" s="1"/>
  <c r="AA638" i="1"/>
  <c r="Y553" i="1"/>
  <c r="AA553" i="1" s="1"/>
  <c r="AA625" i="1"/>
  <c r="AA634" i="1"/>
  <c r="AA624" i="1"/>
  <c r="Y628" i="1"/>
  <c r="AA628" i="1" s="1"/>
  <c r="AA629" i="1"/>
  <c r="Y616" i="1"/>
  <c r="AA616" i="1" s="1"/>
  <c r="AA618" i="1"/>
  <c r="Y554" i="1"/>
  <c r="AA554" i="1" s="1"/>
  <c r="AA586" i="1"/>
  <c r="Y598" i="1"/>
  <c r="AA598" i="1" s="1"/>
  <c r="AA599" i="1"/>
  <c r="AA583" i="1"/>
  <c r="Y558" i="1"/>
  <c r="AA558" i="1" s="1"/>
  <c r="AA590" i="1"/>
  <c r="AA587" i="1"/>
  <c r="Y607" i="1"/>
  <c r="AA607" i="1" s="1"/>
  <c r="AA608" i="1"/>
  <c r="Y535" i="1"/>
  <c r="AA547" i="1"/>
  <c r="AA530" i="1"/>
  <c r="Y537" i="1"/>
  <c r="AA537" i="1" s="1"/>
  <c r="AA539" i="1"/>
  <c r="AA536" i="1"/>
  <c r="AA508" i="1"/>
  <c r="AA506" i="1"/>
  <c r="AA471" i="1"/>
  <c r="AA477" i="1"/>
  <c r="Y495" i="1"/>
  <c r="AA495" i="1" s="1"/>
  <c r="AA496" i="1"/>
  <c r="Y480" i="1"/>
  <c r="AA480" i="1" s="1"/>
  <c r="AA481" i="1"/>
  <c r="AA474" i="1"/>
  <c r="AA487" i="1"/>
  <c r="AA437" i="1"/>
  <c r="Y448" i="1"/>
  <c r="AA448" i="1" s="1"/>
  <c r="AA449" i="1"/>
  <c r="AA441" i="1"/>
  <c r="AA447" i="1"/>
  <c r="Y455" i="1"/>
  <c r="AA456" i="1"/>
  <c r="Y367" i="1"/>
  <c r="AA367" i="1" s="1"/>
  <c r="AA368" i="1"/>
  <c r="Y349" i="1"/>
  <c r="AA349" i="1" s="1"/>
  <c r="AA350" i="1"/>
  <c r="AA363" i="1"/>
  <c r="Y358" i="1"/>
  <c r="AA359" i="1"/>
  <c r="Y334" i="1"/>
  <c r="AA334" i="1" s="1"/>
  <c r="AA335" i="1"/>
  <c r="Y331" i="1"/>
  <c r="AA331" i="1" s="1"/>
  <c r="AA332" i="1"/>
  <c r="Y328" i="1"/>
  <c r="AA328" i="1" s="1"/>
  <c r="AA329" i="1"/>
  <c r="Y325" i="1"/>
  <c r="AA325" i="1" s="1"/>
  <c r="AA326" i="1"/>
  <c r="Y233" i="1"/>
  <c r="AA233" i="1" s="1"/>
  <c r="AA258" i="1"/>
  <c r="Y231" i="1"/>
  <c r="AA231" i="1" s="1"/>
  <c r="AA256" i="1"/>
  <c r="Y267" i="1"/>
  <c r="AA268" i="1"/>
  <c r="Y293" i="1"/>
  <c r="AA293" i="1" s="1"/>
  <c r="AA295" i="1"/>
  <c r="Y307" i="1"/>
  <c r="AA307" i="1" s="1"/>
  <c r="AA308" i="1"/>
  <c r="Y319" i="1"/>
  <c r="AA319" i="1" s="1"/>
  <c r="AA320" i="1"/>
  <c r="Y298" i="1"/>
  <c r="AA299" i="1"/>
  <c r="Y310" i="1"/>
  <c r="AA310" i="1" s="1"/>
  <c r="AA311" i="1"/>
  <c r="Y238" i="1"/>
  <c r="AA262" i="1"/>
  <c r="Y276" i="1"/>
  <c r="AA276" i="1" s="1"/>
  <c r="AA277" i="1"/>
  <c r="Y290" i="1"/>
  <c r="AA291" i="1"/>
  <c r="Y304" i="1"/>
  <c r="AA304" i="1" s="1"/>
  <c r="AA305" i="1"/>
  <c r="Y316" i="1"/>
  <c r="AA317" i="1"/>
  <c r="Y273" i="1"/>
  <c r="AA274" i="1"/>
  <c r="Y287" i="1"/>
  <c r="AA287" i="1" s="1"/>
  <c r="AA288" i="1"/>
  <c r="Y301" i="1"/>
  <c r="AA302" i="1"/>
  <c r="Y313" i="1"/>
  <c r="AA313" i="1" s="1"/>
  <c r="AA314" i="1"/>
  <c r="AA94" i="1"/>
  <c r="AA56" i="1"/>
  <c r="AA100" i="1"/>
  <c r="AA145" i="1"/>
  <c r="AA169" i="1"/>
  <c r="AA48" i="1"/>
  <c r="Y69" i="1"/>
  <c r="AA69" i="1" s="1"/>
  <c r="AA70" i="1"/>
  <c r="AA92" i="1"/>
  <c r="AA97" i="1"/>
  <c r="AA118" i="1"/>
  <c r="Y138" i="1"/>
  <c r="AA139" i="1"/>
  <c r="AA163" i="1"/>
  <c r="Y75" i="1"/>
  <c r="AA76" i="1"/>
  <c r="AA91" i="1"/>
  <c r="Y27" i="1"/>
  <c r="AA27" i="1" s="1"/>
  <c r="AA96" i="1"/>
  <c r="Y110" i="1"/>
  <c r="AA111" i="1"/>
  <c r="Y132" i="1"/>
  <c r="AA133" i="1"/>
  <c r="AA157" i="1"/>
  <c r="AA190" i="1"/>
  <c r="Y123" i="1"/>
  <c r="AA124" i="1"/>
  <c r="Y43" i="1"/>
  <c r="AA44" i="1"/>
  <c r="Y65" i="1"/>
  <c r="AA66" i="1"/>
  <c r="Y86" i="1"/>
  <c r="AA87" i="1"/>
  <c r="Y126" i="1"/>
  <c r="AA126" i="1" s="1"/>
  <c r="AA127" i="1"/>
  <c r="Y178" i="1"/>
  <c r="AA179" i="1"/>
  <c r="F376" i="1"/>
  <c r="J376" i="1"/>
  <c r="Z401" i="1"/>
  <c r="Z381" i="1" s="1"/>
  <c r="G402" i="1"/>
  <c r="S402" i="1"/>
  <c r="E192" i="2"/>
  <c r="O26" i="2"/>
  <c r="M21" i="2"/>
  <c r="G193" i="2"/>
  <c r="B208" i="2"/>
  <c r="J21" i="2"/>
  <c r="B26" i="2"/>
  <c r="O130" i="2"/>
  <c r="B130" i="2"/>
  <c r="O113" i="2"/>
  <c r="M106" i="2"/>
  <c r="O106" i="2" s="1"/>
  <c r="E7" i="2"/>
  <c r="O208" i="2"/>
  <c r="M193" i="2"/>
  <c r="B113" i="2"/>
  <c r="X401" i="1"/>
  <c r="X381" i="1" s="1"/>
  <c r="X18" i="1" s="1"/>
  <c r="V401" i="1"/>
  <c r="V381" i="1" s="1"/>
  <c r="V18" i="1" s="1"/>
  <c r="L559" i="1"/>
  <c r="L392" i="1"/>
  <c r="P392" i="1"/>
  <c r="P371" i="1" s="1"/>
  <c r="T444" i="1"/>
  <c r="T402" i="1"/>
  <c r="W748" i="1"/>
  <c r="W724" i="1" s="1"/>
  <c r="M348" i="1"/>
  <c r="M235" i="1" s="1"/>
  <c r="K501" i="1"/>
  <c r="P402" i="1"/>
  <c r="G394" i="1"/>
  <c r="G373" i="1" s="1"/>
  <c r="E392" i="1"/>
  <c r="E371" i="1" s="1"/>
  <c r="I376" i="1"/>
  <c r="I13" i="1" s="1"/>
  <c r="Q376" i="1"/>
  <c r="Q13" i="1" s="1"/>
  <c r="U376" i="1"/>
  <c r="U13" i="1" s="1"/>
  <c r="W376" i="1"/>
  <c r="W13" i="1" s="1"/>
  <c r="Y376" i="1"/>
  <c r="Z18" i="1"/>
  <c r="J25" i="1"/>
  <c r="X31" i="1"/>
  <c r="K361" i="1"/>
  <c r="R535" i="1"/>
  <c r="I392" i="1"/>
  <c r="I371" i="1" s="1"/>
  <c r="X392" i="1"/>
  <c r="X371" i="1" s="1"/>
  <c r="G555" i="1"/>
  <c r="K555" i="1"/>
  <c r="H401" i="1"/>
  <c r="H381" i="1" s="1"/>
  <c r="H18" i="1" s="1"/>
  <c r="N402" i="1"/>
  <c r="W402" i="1"/>
  <c r="L376" i="1"/>
  <c r="L13" i="1" s="1"/>
  <c r="I753" i="1"/>
  <c r="I744" i="1" s="1"/>
  <c r="F31" i="1"/>
  <c r="J392" i="1"/>
  <c r="J371" i="1" s="1"/>
  <c r="N392" i="1"/>
  <c r="N371" i="1" s="1"/>
  <c r="Q392" i="1"/>
  <c r="Q371" i="1" s="1"/>
  <c r="U392" i="1"/>
  <c r="U371" i="1" s="1"/>
  <c r="W392" i="1"/>
  <c r="Y392" i="1"/>
  <c r="I396" i="1"/>
  <c r="I375" i="1" s="1"/>
  <c r="I12" i="1" s="1"/>
  <c r="G376" i="1"/>
  <c r="G13" i="1" s="1"/>
  <c r="K401" i="1"/>
  <c r="K381" i="1" s="1"/>
  <c r="K18" i="1" s="1"/>
  <c r="R348" i="1"/>
  <c r="R235" i="1" s="1"/>
  <c r="F505" i="1"/>
  <c r="S476" i="1"/>
  <c r="F512" i="1"/>
  <c r="F511" i="1" s="1"/>
  <c r="F500" i="1" s="1"/>
  <c r="I559" i="1"/>
  <c r="K24" i="1"/>
  <c r="V24" i="1"/>
  <c r="X24" i="1"/>
  <c r="Z24" i="1"/>
  <c r="G25" i="1"/>
  <c r="K31" i="1"/>
  <c r="V31" i="1"/>
  <c r="Z31" i="1"/>
  <c r="V55" i="1"/>
  <c r="X55" i="1"/>
  <c r="Z55" i="1"/>
  <c r="P555" i="1"/>
  <c r="T555" i="1"/>
  <c r="F559" i="1"/>
  <c r="P376" i="1"/>
  <c r="P13" i="1" s="1"/>
  <c r="D21" i="1"/>
  <c r="D7" i="1" s="1"/>
  <c r="U22" i="1"/>
  <c r="W22" i="1"/>
  <c r="H24" i="1"/>
  <c r="L25" i="1"/>
  <c r="N25" i="1"/>
  <c r="Q25" i="1"/>
  <c r="U25" i="1"/>
  <c r="Y25" i="1"/>
  <c r="T400" i="1"/>
  <c r="T380" i="1" s="1"/>
  <c r="E28" i="1"/>
  <c r="M31" i="1"/>
  <c r="R31" i="1"/>
  <c r="E33" i="1"/>
  <c r="N261" i="1"/>
  <c r="N237" i="1" s="1"/>
  <c r="Q261" i="1"/>
  <c r="Q237" i="1" s="1"/>
  <c r="W260" i="1"/>
  <c r="H392" i="1"/>
  <c r="H371" i="1" s="1"/>
  <c r="V376" i="1"/>
  <c r="V13" i="1" s="1"/>
  <c r="X376" i="1"/>
  <c r="X13" i="1" s="1"/>
  <c r="P22" i="1"/>
  <c r="R55" i="1"/>
  <c r="J552" i="1"/>
  <c r="L552" i="1"/>
  <c r="N552" i="1"/>
  <c r="Q552" i="1"/>
  <c r="U552" i="1"/>
  <c r="W552" i="1"/>
  <c r="Y552" i="1"/>
  <c r="S376" i="1"/>
  <c r="S13" i="1" s="1"/>
  <c r="R24" i="1"/>
  <c r="I25" i="1"/>
  <c r="M392" i="1"/>
  <c r="M371" i="1" s="1"/>
  <c r="R392" i="1"/>
  <c r="R371" i="1" s="1"/>
  <c r="S486" i="1"/>
  <c r="S484" i="1" s="1"/>
  <c r="Y669" i="1"/>
  <c r="G486" i="1"/>
  <c r="G484" i="1" s="1"/>
  <c r="G483" i="1" s="1"/>
  <c r="G476" i="1"/>
  <c r="L756" i="1"/>
  <c r="L753" i="1" s="1"/>
  <c r="L748" i="1"/>
  <c r="L724" i="1" s="1"/>
  <c r="N394" i="1"/>
  <c r="N373" i="1" s="1"/>
  <c r="U394" i="1"/>
  <c r="U373" i="1" s="1"/>
  <c r="J753" i="1"/>
  <c r="J747" i="1"/>
  <c r="J464" i="1"/>
  <c r="J459" i="1" s="1"/>
  <c r="J458" i="1" s="1"/>
  <c r="J444" i="1"/>
  <c r="Q55" i="1"/>
  <c r="U55" i="1"/>
  <c r="W54" i="1"/>
  <c r="V669" i="1"/>
  <c r="V677" i="1"/>
  <c r="V668" i="1" s="1"/>
  <c r="G392" i="1"/>
  <c r="G371" i="1" s="1"/>
  <c r="S392" i="1"/>
  <c r="S371" i="1" s="1"/>
  <c r="T392" i="1"/>
  <c r="T371" i="1" s="1"/>
  <c r="E400" i="1"/>
  <c r="E380" i="1" s="1"/>
  <c r="J400" i="1"/>
  <c r="J380" i="1" s="1"/>
  <c r="E475" i="1"/>
  <c r="Z505" i="1"/>
  <c r="X512" i="1"/>
  <c r="X511" i="1" s="1"/>
  <c r="H559" i="1"/>
  <c r="K559" i="1"/>
  <c r="V559" i="1"/>
  <c r="X559" i="1"/>
  <c r="Z559" i="1"/>
  <c r="E444" i="1"/>
  <c r="I402" i="1"/>
  <c r="U402" i="1"/>
  <c r="Y546" i="1"/>
  <c r="H376" i="1"/>
  <c r="H13" i="1" s="1"/>
  <c r="K376" i="1"/>
  <c r="K13" i="1" s="1"/>
  <c r="Z376" i="1"/>
  <c r="Z13" i="1" s="1"/>
  <c r="Q21" i="1"/>
  <c r="Q7" i="1" s="1"/>
  <c r="V65" i="1"/>
  <c r="V61" i="1" s="1"/>
  <c r="V58" i="1" s="1"/>
  <c r="D348" i="1"/>
  <c r="D235" i="1" s="1"/>
  <c r="W476" i="1"/>
  <c r="W486" i="1"/>
  <c r="W475" i="1" s="1"/>
  <c r="R33" i="1"/>
  <c r="S28" i="1"/>
  <c r="T28" i="1"/>
  <c r="Z65" i="1"/>
  <c r="Z61" i="1" s="1"/>
  <c r="Z58" i="1" s="1"/>
  <c r="Z47" i="1" s="1"/>
  <c r="S352" i="1"/>
  <c r="T348" i="1"/>
  <c r="T235" i="1" s="1"/>
  <c r="M362" i="1"/>
  <c r="O362" i="1"/>
  <c r="I362" i="1"/>
  <c r="L362" i="1"/>
  <c r="M677" i="1"/>
  <c r="M669" i="1"/>
  <c r="V28" i="1"/>
  <c r="K352" i="1"/>
  <c r="I394" i="1"/>
  <c r="I373" i="1" s="1"/>
  <c r="Q394" i="1"/>
  <c r="Q373" i="1" s="1"/>
  <c r="Y394" i="1"/>
  <c r="D392" i="1"/>
  <c r="D371" i="1" s="1"/>
  <c r="I748" i="1"/>
  <c r="L371" i="1"/>
  <c r="P400" i="1"/>
  <c r="P380" i="1" s="1"/>
  <c r="S400" i="1"/>
  <c r="S380" i="1" s="1"/>
  <c r="F401" i="1"/>
  <c r="F381" i="1" s="1"/>
  <c r="F18" i="1" s="1"/>
  <c r="J402" i="1"/>
  <c r="L402" i="1"/>
  <c r="L382" i="1" s="1"/>
  <c r="Q402" i="1"/>
  <c r="Y402" i="1"/>
  <c r="Q396" i="1"/>
  <c r="Q375" i="1" s="1"/>
  <c r="Q12" i="1" s="1"/>
  <c r="G552" i="1"/>
  <c r="E555" i="1"/>
  <c r="J555" i="1"/>
  <c r="N555" i="1"/>
  <c r="Q555" i="1"/>
  <c r="U555" i="1"/>
  <c r="Y555" i="1"/>
  <c r="J748" i="1"/>
  <c r="J724" i="1" s="1"/>
  <c r="O33" i="1"/>
  <c r="K21" i="1"/>
  <c r="K7" i="1" s="1"/>
  <c r="Z21" i="1"/>
  <c r="Z7" i="1" s="1"/>
  <c r="J22" i="1"/>
  <c r="Q22" i="1"/>
  <c r="Y22" i="1"/>
  <c r="M24" i="1"/>
  <c r="O24" i="1"/>
  <c r="E25" i="1"/>
  <c r="T25" i="1"/>
  <c r="H490" i="1"/>
  <c r="H489" i="1" s="1"/>
  <c r="H469" i="1" s="1"/>
  <c r="H475" i="1"/>
  <c r="Z490" i="1"/>
  <c r="Z489" i="1" s="1"/>
  <c r="Z469" i="1" s="1"/>
  <c r="Z475" i="1"/>
  <c r="V397" i="1"/>
  <c r="Z397" i="1"/>
  <c r="X353" i="1"/>
  <c r="Z353" i="1"/>
  <c r="G348" i="1"/>
  <c r="G235" i="1" s="1"/>
  <c r="I348" i="1"/>
  <c r="I235" i="1" s="1"/>
  <c r="J348" i="1"/>
  <c r="J235" i="1" s="1"/>
  <c r="L348" i="1"/>
  <c r="L235" i="1" s="1"/>
  <c r="N348" i="1"/>
  <c r="N235" i="1" s="1"/>
  <c r="Q348" i="1"/>
  <c r="Q235" i="1" s="1"/>
  <c r="U348" i="1"/>
  <c r="U235" i="1" s="1"/>
  <c r="W348" i="1"/>
  <c r="W235" i="1" s="1"/>
  <c r="Y348" i="1"/>
  <c r="S361" i="1"/>
  <c r="L396" i="1"/>
  <c r="L375" i="1" s="1"/>
  <c r="L12" i="1" s="1"/>
  <c r="Y396" i="1"/>
  <c r="M397" i="1"/>
  <c r="P401" i="1"/>
  <c r="P381" i="1" s="1"/>
  <c r="P18" i="1" s="1"/>
  <c r="S401" i="1"/>
  <c r="S381" i="1" s="1"/>
  <c r="S18" i="1" s="1"/>
  <c r="T401" i="1"/>
  <c r="T381" i="1" s="1"/>
  <c r="T18" i="1" s="1"/>
  <c r="H402" i="1"/>
  <c r="K402" i="1"/>
  <c r="V402" i="1"/>
  <c r="X402" i="1"/>
  <c r="N486" i="1"/>
  <c r="N484" i="1" s="1"/>
  <c r="N483" i="1" s="1"/>
  <c r="N476" i="1"/>
  <c r="J546" i="1"/>
  <c r="J534" i="1" s="1"/>
  <c r="E692" i="1"/>
  <c r="P677" i="1"/>
  <c r="P675" i="1" s="1"/>
  <c r="P669" i="1"/>
  <c r="X692" i="1"/>
  <c r="X700" i="1"/>
  <c r="X697" i="1" s="1"/>
  <c r="X695" i="1" s="1"/>
  <c r="F392" i="1"/>
  <c r="F371" i="1" s="1"/>
  <c r="M376" i="1"/>
  <c r="M13" i="1" s="1"/>
  <c r="O376" i="1"/>
  <c r="R376" i="1"/>
  <c r="R13" i="1" s="1"/>
  <c r="Z402" i="1"/>
  <c r="M552" i="1"/>
  <c r="O552" i="1"/>
  <c r="R552" i="1"/>
  <c r="V555" i="1"/>
  <c r="X555" i="1"/>
  <c r="Z555" i="1"/>
  <c r="E588" i="1"/>
  <c r="E556" i="1" s="1"/>
  <c r="E552" i="1"/>
  <c r="P552" i="1"/>
  <c r="I555" i="1"/>
  <c r="L555" i="1"/>
  <c r="W555" i="1"/>
  <c r="J677" i="1"/>
  <c r="J675" i="1" s="1"/>
  <c r="J666" i="1" s="1"/>
  <c r="E756" i="1"/>
  <c r="E753" i="1" s="1"/>
  <c r="E748" i="1"/>
  <c r="E724" i="1" s="1"/>
  <c r="G22" i="1"/>
  <c r="I22" i="1"/>
  <c r="L22" i="1"/>
  <c r="N22" i="1"/>
  <c r="P25" i="1"/>
  <c r="S25" i="1"/>
  <c r="S31" i="1"/>
  <c r="T31" i="1"/>
  <c r="W61" i="1"/>
  <c r="Y261" i="1"/>
  <c r="P352" i="1"/>
  <c r="U362" i="1"/>
  <c r="W364" i="1"/>
  <c r="W361" i="1" s="1"/>
  <c r="W362" i="1"/>
  <c r="L367" i="1"/>
  <c r="L361" i="1" s="1"/>
  <c r="P476" i="1"/>
  <c r="P486" i="1"/>
  <c r="P484" i="1" s="1"/>
  <c r="T476" i="1"/>
  <c r="T486" i="1"/>
  <c r="T484" i="1" s="1"/>
  <c r="T470" i="1" s="1"/>
  <c r="G21" i="1"/>
  <c r="G7" i="1" s="1"/>
  <c r="I21" i="1"/>
  <c r="I7" i="1" s="1"/>
  <c r="J21" i="1"/>
  <c r="J7" i="1" s="1"/>
  <c r="L21" i="1"/>
  <c r="L7" i="1" s="1"/>
  <c r="N21" i="1"/>
  <c r="N7" i="1" s="1"/>
  <c r="U21" i="1"/>
  <c r="U7" i="1" s="1"/>
  <c r="W21" i="1"/>
  <c r="W7" i="1" s="1"/>
  <c r="Y21" i="1"/>
  <c r="M22" i="1"/>
  <c r="R22" i="1"/>
  <c r="G28" i="1"/>
  <c r="Q28" i="1"/>
  <c r="U28" i="1"/>
  <c r="W28" i="1"/>
  <c r="Y28" i="1"/>
  <c r="X65" i="1"/>
  <c r="X54" i="1" s="1"/>
  <c r="N267" i="1"/>
  <c r="N260" i="1" s="1"/>
  <c r="J362" i="1"/>
  <c r="Q267" i="1"/>
  <c r="Q260" i="1" s="1"/>
  <c r="D546" i="1"/>
  <c r="D534" i="1" s="1"/>
  <c r="D535" i="1"/>
  <c r="M546" i="1"/>
  <c r="M544" i="1" s="1"/>
  <c r="M542" i="1" s="1"/>
  <c r="M535" i="1"/>
  <c r="O535" i="1"/>
  <c r="O546" i="1"/>
  <c r="O544" i="1" s="1"/>
  <c r="O542" i="1" s="1"/>
  <c r="R534" i="1"/>
  <c r="R544" i="1"/>
  <c r="R542" i="1" s="1"/>
  <c r="F395" i="1"/>
  <c r="H395" i="1"/>
  <c r="K395" i="1"/>
  <c r="Z395" i="1"/>
  <c r="G396" i="1"/>
  <c r="G375" i="1" s="1"/>
  <c r="G12" i="1" s="1"/>
  <c r="J396" i="1"/>
  <c r="J375" i="1" s="1"/>
  <c r="J12" i="1" s="1"/>
  <c r="N396" i="1"/>
  <c r="N375" i="1" s="1"/>
  <c r="N12" i="1" s="1"/>
  <c r="U396" i="1"/>
  <c r="U375" i="1" s="1"/>
  <c r="U12" i="1" s="1"/>
  <c r="W396" i="1"/>
  <c r="W375" i="1" s="1"/>
  <c r="W12" i="1" s="1"/>
  <c r="O397" i="1"/>
  <c r="R397" i="1"/>
  <c r="H476" i="1"/>
  <c r="K476" i="1"/>
  <c r="R400" i="1"/>
  <c r="R380" i="1" s="1"/>
  <c r="K392" i="1"/>
  <c r="K371" i="1" s="1"/>
  <c r="V392" i="1"/>
  <c r="V371" i="1" s="1"/>
  <c r="Z392" i="1"/>
  <c r="Z371" i="1" s="1"/>
  <c r="J394" i="1"/>
  <c r="J373" i="1" s="1"/>
  <c r="L394" i="1"/>
  <c r="L373" i="1" s="1"/>
  <c r="W394" i="1"/>
  <c r="W373" i="1" s="1"/>
  <c r="V394" i="1"/>
  <c r="V373" i="1" s="1"/>
  <c r="Z394" i="1"/>
  <c r="Z373" i="1" s="1"/>
  <c r="I476" i="1"/>
  <c r="L476" i="1"/>
  <c r="U476" i="1"/>
  <c r="M394" i="1"/>
  <c r="M373" i="1" s="1"/>
  <c r="O394" i="1"/>
  <c r="O373" i="1" s="1"/>
  <c r="R394" i="1"/>
  <c r="R373" i="1" s="1"/>
  <c r="V396" i="1"/>
  <c r="V375" i="1" s="1"/>
  <c r="V12" i="1" s="1"/>
  <c r="X396" i="1"/>
  <c r="X375" i="1" s="1"/>
  <c r="X12" i="1" s="1"/>
  <c r="Z396" i="1"/>
  <c r="Z375" i="1" s="1"/>
  <c r="Z12" i="1" s="1"/>
  <c r="G397" i="1"/>
  <c r="I397" i="1"/>
  <c r="J397" i="1"/>
  <c r="L397" i="1"/>
  <c r="N397" i="1"/>
  <c r="Q397" i="1"/>
  <c r="U397" i="1"/>
  <c r="W397" i="1"/>
  <c r="G400" i="1"/>
  <c r="G380" i="1" s="1"/>
  <c r="I400" i="1"/>
  <c r="I380" i="1" s="1"/>
  <c r="L400" i="1"/>
  <c r="L380" i="1" s="1"/>
  <c r="N400" i="1"/>
  <c r="N380" i="1" s="1"/>
  <c r="U400" i="1"/>
  <c r="U380" i="1" s="1"/>
  <c r="W400" i="1"/>
  <c r="W380" i="1" s="1"/>
  <c r="K700" i="1"/>
  <c r="K697" i="1" s="1"/>
  <c r="K695" i="1" s="1"/>
  <c r="K686" i="1" s="1"/>
  <c r="K692" i="1"/>
  <c r="R395" i="1"/>
  <c r="E397" i="1"/>
  <c r="M559" i="1"/>
  <c r="O559" i="1"/>
  <c r="Z588" i="1"/>
  <c r="Z556" i="1" s="1"/>
  <c r="G559" i="1"/>
  <c r="G382" i="1" s="1"/>
  <c r="J559" i="1"/>
  <c r="N559" i="1"/>
  <c r="Q559" i="1"/>
  <c r="W559" i="1"/>
  <c r="D319" i="1"/>
  <c r="D394" i="1"/>
  <c r="H507" i="1"/>
  <c r="H500" i="1" s="1"/>
  <c r="H501" i="1"/>
  <c r="X507" i="1"/>
  <c r="W515" i="1"/>
  <c r="W512" i="1" s="1"/>
  <c r="W511" i="1" s="1"/>
  <c r="W505" i="1"/>
  <c r="I552" i="1"/>
  <c r="K748" i="1"/>
  <c r="K724" i="1" s="1"/>
  <c r="K756" i="1"/>
  <c r="K747" i="1" s="1"/>
  <c r="K723" i="1" s="1"/>
  <c r="V753" i="1"/>
  <c r="V752" i="1" s="1"/>
  <c r="V743" i="1" s="1"/>
  <c r="V717" i="1" s="1"/>
  <c r="V747" i="1"/>
  <c r="V723" i="1" s="1"/>
  <c r="X756" i="1"/>
  <c r="X748" i="1"/>
  <c r="X724" i="1" s="1"/>
  <c r="D69" i="1"/>
  <c r="D73" i="1"/>
  <c r="H361" i="1"/>
  <c r="U459" i="1"/>
  <c r="U438" i="1" s="1"/>
  <c r="U443" i="1"/>
  <c r="U500" i="1"/>
  <c r="D505" i="1"/>
  <c r="D515" i="1"/>
  <c r="D512" i="1" s="1"/>
  <c r="O515" i="1"/>
  <c r="O504" i="1" s="1"/>
  <c r="O505" i="1"/>
  <c r="D525" i="1"/>
  <c r="D523" i="1" s="1"/>
  <c r="D24" i="1"/>
  <c r="U65" i="1"/>
  <c r="U54" i="1" s="1"/>
  <c r="Q31" i="1"/>
  <c r="U31" i="1"/>
  <c r="W31" i="1"/>
  <c r="Y31" i="1"/>
  <c r="D117" i="1"/>
  <c r="D115" i="1" s="1"/>
  <c r="D138" i="1"/>
  <c r="H261" i="1"/>
  <c r="H237" i="1" s="1"/>
  <c r="D238" i="1"/>
  <c r="G261" i="1"/>
  <c r="G237" i="1" s="1"/>
  <c r="G267" i="1"/>
  <c r="G260" i="1" s="1"/>
  <c r="J261" i="1"/>
  <c r="J237" i="1" s="1"/>
  <c r="J267" i="1"/>
  <c r="J260" i="1" s="1"/>
  <c r="U261" i="1"/>
  <c r="U237" i="1" s="1"/>
  <c r="U267" i="1"/>
  <c r="U260" i="1" s="1"/>
  <c r="V353" i="1"/>
  <c r="V358" i="1"/>
  <c r="V352" i="1" s="1"/>
  <c r="H362" i="1"/>
  <c r="K362" i="1"/>
  <c r="G367" i="1"/>
  <c r="G361" i="1" s="1"/>
  <c r="G362" i="1"/>
  <c r="N367" i="1"/>
  <c r="N361" i="1" s="1"/>
  <c r="N362" i="1"/>
  <c r="N444" i="1"/>
  <c r="E455" i="1"/>
  <c r="U504" i="1"/>
  <c r="R505" i="1"/>
  <c r="D574" i="1"/>
  <c r="D349" i="1"/>
  <c r="V507" i="1"/>
  <c r="V500" i="1" s="1"/>
  <c r="V501" i="1"/>
  <c r="L515" i="1"/>
  <c r="L512" i="1" s="1"/>
  <c r="L511" i="1" s="1"/>
  <c r="L505" i="1"/>
  <c r="S692" i="1"/>
  <c r="S714" i="1"/>
  <c r="S713" i="1" s="1"/>
  <c r="S712" i="1" s="1"/>
  <c r="F753" i="1"/>
  <c r="F752" i="1" s="1"/>
  <c r="F743" i="1" s="1"/>
  <c r="F747" i="1"/>
  <c r="Z756" i="1"/>
  <c r="Z753" i="1" s="1"/>
  <c r="Z748" i="1"/>
  <c r="Z724" i="1" s="1"/>
  <c r="Q65" i="1"/>
  <c r="Q54" i="1" s="1"/>
  <c r="K284" i="1"/>
  <c r="K283" i="1" s="1"/>
  <c r="K282" i="1" s="1"/>
  <c r="K261" i="1"/>
  <c r="K237" i="1" s="1"/>
  <c r="V284" i="1"/>
  <c r="V283" i="1" s="1"/>
  <c r="V282" i="1" s="1"/>
  <c r="V261" i="1"/>
  <c r="V237" i="1" s="1"/>
  <c r="G464" i="1"/>
  <c r="G459" i="1" s="1"/>
  <c r="G458" i="1" s="1"/>
  <c r="G444" i="1"/>
  <c r="N500" i="1"/>
  <c r="D395" i="1"/>
  <c r="D27" i="1"/>
  <c r="D31" i="1"/>
  <c r="D267" i="1"/>
  <c r="O261" i="1"/>
  <c r="O237" i="1" s="1"/>
  <c r="O267" i="1"/>
  <c r="O264" i="1" s="1"/>
  <c r="O263" i="1" s="1"/>
  <c r="D293" i="1"/>
  <c r="D310" i="1"/>
  <c r="D313" i="1"/>
  <c r="D316" i="1"/>
  <c r="P322" i="1"/>
  <c r="X322" i="1"/>
  <c r="P353" i="1"/>
  <c r="W358" i="1"/>
  <c r="W352" i="1" s="1"/>
  <c r="W353" i="1"/>
  <c r="I367" i="1"/>
  <c r="I361" i="1" s="1"/>
  <c r="D400" i="1"/>
  <c r="D432" i="1"/>
  <c r="H397" i="1"/>
  <c r="K397" i="1"/>
  <c r="X397" i="1"/>
  <c r="D448" i="1"/>
  <c r="D455" i="1"/>
  <c r="I475" i="1"/>
  <c r="I484" i="1"/>
  <c r="I483" i="1" s="1"/>
  <c r="I469" i="1" s="1"/>
  <c r="G490" i="1"/>
  <c r="G489" i="1" s="1"/>
  <c r="M515" i="1"/>
  <c r="D563" i="1"/>
  <c r="W656" i="1"/>
  <c r="W651" i="1"/>
  <c r="V748" i="1"/>
  <c r="V724" i="1" s="1"/>
  <c r="D178" i="1"/>
  <c r="D213" i="1"/>
  <c r="D209" i="1" s="1"/>
  <c r="D328" i="1"/>
  <c r="V395" i="1"/>
  <c r="X395" i="1"/>
  <c r="J486" i="1"/>
  <c r="J476" i="1"/>
  <c r="Q486" i="1"/>
  <c r="Q476" i="1"/>
  <c r="U484" i="1"/>
  <c r="U483" i="1" s="1"/>
  <c r="U469" i="1" s="1"/>
  <c r="U475" i="1"/>
  <c r="Y486" i="1"/>
  <c r="Y476" i="1"/>
  <c r="AA476" i="1" s="1"/>
  <c r="F522" i="1"/>
  <c r="D567" i="1"/>
  <c r="D552" i="1"/>
  <c r="O589" i="1"/>
  <c r="O557" i="1" s="1"/>
  <c r="D647" i="1"/>
  <c r="H688" i="1"/>
  <c r="D700" i="1"/>
  <c r="D733" i="1"/>
  <c r="W55" i="1"/>
  <c r="H25" i="1"/>
  <c r="K25" i="1"/>
  <c r="V25" i="1"/>
  <c r="J13" i="1"/>
  <c r="E31" i="1"/>
  <c r="P31" i="1"/>
  <c r="V33" i="1"/>
  <c r="X33" i="1"/>
  <c r="Z33" i="1"/>
  <c r="D123" i="1"/>
  <c r="D283" i="1"/>
  <c r="D331" i="1"/>
  <c r="J361" i="1"/>
  <c r="D364" i="1"/>
  <c r="H394" i="1"/>
  <c r="H373" i="1" s="1"/>
  <c r="K394" i="1"/>
  <c r="K373" i="1" s="1"/>
  <c r="X394" i="1"/>
  <c r="X373" i="1" s="1"/>
  <c r="D396" i="1"/>
  <c r="M396" i="1"/>
  <c r="M375" i="1" s="1"/>
  <c r="M12" i="1" s="1"/>
  <c r="O396" i="1"/>
  <c r="O375" i="1" s="1"/>
  <c r="O12" i="1" s="1"/>
  <c r="R396" i="1"/>
  <c r="R375" i="1" s="1"/>
  <c r="R12" i="1" s="1"/>
  <c r="F400" i="1"/>
  <c r="F380" i="1" s="1"/>
  <c r="F17" i="1" s="1"/>
  <c r="H400" i="1"/>
  <c r="H380" i="1" s="1"/>
  <c r="K400" i="1"/>
  <c r="K380" i="1" s="1"/>
  <c r="Q401" i="1"/>
  <c r="Q381" i="1" s="1"/>
  <c r="Q18" i="1" s="1"/>
  <c r="U401" i="1"/>
  <c r="U381" i="1" s="1"/>
  <c r="W401" i="1"/>
  <c r="W381" i="1" s="1"/>
  <c r="W18" i="1" s="1"/>
  <c r="Y401" i="1"/>
  <c r="D402" i="1"/>
  <c r="L475" i="1"/>
  <c r="K490" i="1"/>
  <c r="K489" i="1" s="1"/>
  <c r="K475" i="1"/>
  <c r="N535" i="1"/>
  <c r="N546" i="1"/>
  <c r="N544" i="1" s="1"/>
  <c r="N542" i="1" s="1"/>
  <c r="N529" i="1" s="1"/>
  <c r="Q535" i="1"/>
  <c r="Q546" i="1"/>
  <c r="Q534" i="1" s="1"/>
  <c r="U535" i="1"/>
  <c r="U546" i="1"/>
  <c r="U534" i="1" s="1"/>
  <c r="D559" i="1"/>
  <c r="P598" i="1"/>
  <c r="P589" i="1"/>
  <c r="P557" i="1" s="1"/>
  <c r="V708" i="1"/>
  <c r="V705" i="1" s="1"/>
  <c r="V703" i="1" s="1"/>
  <c r="V692" i="1"/>
  <c r="X705" i="1"/>
  <c r="X703" i="1" s="1"/>
  <c r="D714" i="1"/>
  <c r="P748" i="1"/>
  <c r="P724" i="1" s="1"/>
  <c r="P756" i="1"/>
  <c r="P753" i="1" s="1"/>
  <c r="S748" i="1"/>
  <c r="S724" i="1" s="1"/>
  <c r="S756" i="1"/>
  <c r="S747" i="1" s="1"/>
  <c r="T756" i="1"/>
  <c r="T753" i="1" s="1"/>
  <c r="T748" i="1"/>
  <c r="T724" i="1" s="1"/>
  <c r="E476" i="1"/>
  <c r="F552" i="1"/>
  <c r="H552" i="1"/>
  <c r="K552" i="1"/>
  <c r="V552" i="1"/>
  <c r="X552" i="1"/>
  <c r="Z552" i="1"/>
  <c r="D555" i="1"/>
  <c r="M555" i="1"/>
  <c r="O555" i="1"/>
  <c r="G669" i="1"/>
  <c r="G677" i="1"/>
  <c r="G675" i="1" s="1"/>
  <c r="G673" i="1" s="1"/>
  <c r="G664" i="1" s="1"/>
  <c r="N669" i="1"/>
  <c r="N677" i="1"/>
  <c r="N675" i="1" s="1"/>
  <c r="N673" i="1" s="1"/>
  <c r="N664" i="1" s="1"/>
  <c r="U669" i="1"/>
  <c r="U677" i="1"/>
  <c r="U675" i="1" s="1"/>
  <c r="U666" i="1" s="1"/>
  <c r="Y668" i="1"/>
  <c r="D740" i="1"/>
  <c r="D738" i="1" s="1"/>
  <c r="M400" i="1"/>
  <c r="M380" i="1" s="1"/>
  <c r="O400" i="1"/>
  <c r="O380" i="1" s="1"/>
  <c r="E401" i="1"/>
  <c r="E381" i="1" s="1"/>
  <c r="E18" i="1" s="1"/>
  <c r="U559" i="1"/>
  <c r="Y559" i="1"/>
  <c r="N651" i="1"/>
  <c r="Y651" i="1"/>
  <c r="AA651" i="1" s="1"/>
  <c r="Q677" i="1"/>
  <c r="Q675" i="1" s="1"/>
  <c r="Q666" i="1" s="1"/>
  <c r="D669" i="1"/>
  <c r="R555" i="1"/>
  <c r="E559" i="1"/>
  <c r="P559" i="1"/>
  <c r="S559" i="1"/>
  <c r="S382" i="1" s="1"/>
  <c r="T559" i="1"/>
  <c r="E376" i="1"/>
  <c r="E13" i="1" s="1"/>
  <c r="T376" i="1"/>
  <c r="T13" i="1" s="1"/>
  <c r="H692" i="1"/>
  <c r="F69" i="1"/>
  <c r="O776" i="1"/>
  <c r="O774" i="1" s="1"/>
  <c r="O773" i="1" s="1"/>
  <c r="V73" i="1"/>
  <c r="V72" i="1" s="1"/>
  <c r="Z99" i="1"/>
  <c r="X260" i="1"/>
  <c r="X236" i="1" s="1"/>
  <c r="P28" i="1"/>
  <c r="O55" i="1"/>
  <c r="H28" i="1"/>
  <c r="K28" i="1"/>
  <c r="O65" i="1"/>
  <c r="O54" i="1" s="1"/>
  <c r="R65" i="1"/>
  <c r="R61" i="1" s="1"/>
  <c r="R58" i="1" s="1"/>
  <c r="E24" i="1"/>
  <c r="P24" i="1"/>
  <c r="S24" i="1"/>
  <c r="T24" i="1"/>
  <c r="H55" i="1"/>
  <c r="K55" i="1"/>
  <c r="G55" i="1"/>
  <c r="I55" i="1"/>
  <c r="J55" i="1"/>
  <c r="L55" i="1"/>
  <c r="N55" i="1"/>
  <c r="H21" i="1"/>
  <c r="H7" i="1" s="1"/>
  <c r="X21" i="1"/>
  <c r="X7" i="1" s="1"/>
  <c r="Q99" i="1"/>
  <c r="F144" i="1"/>
  <c r="F142" i="1" s="1"/>
  <c r="Z260" i="1"/>
  <c r="W264" i="1"/>
  <c r="W263" i="1" s="1"/>
  <c r="E348" i="1"/>
  <c r="E235" i="1" s="1"/>
  <c r="P348" i="1"/>
  <c r="P235" i="1" s="1"/>
  <c r="S348" i="1"/>
  <c r="S235" i="1" s="1"/>
  <c r="X22" i="1"/>
  <c r="I260" i="1"/>
  <c r="L261" i="1"/>
  <c r="L237" i="1" s="1"/>
  <c r="L267" i="1"/>
  <c r="E355" i="1"/>
  <c r="E352" i="1" s="1"/>
  <c r="E353" i="1"/>
  <c r="T355" i="1"/>
  <c r="T352" i="1" s="1"/>
  <c r="T353" i="1"/>
  <c r="R364" i="1"/>
  <c r="R361" i="1" s="1"/>
  <c r="R362" i="1"/>
  <c r="F402" i="1"/>
  <c r="E21" i="1"/>
  <c r="E7" i="1" s="1"/>
  <c r="V22" i="1"/>
  <c r="Z22" i="1"/>
  <c r="M99" i="1"/>
  <c r="G24" i="1"/>
  <c r="I24" i="1"/>
  <c r="J24" i="1"/>
  <c r="L24" i="1"/>
  <c r="N24" i="1"/>
  <c r="Q24" i="1"/>
  <c r="U24" i="1"/>
  <c r="W24" i="1"/>
  <c r="Y24" i="1"/>
  <c r="M25" i="1"/>
  <c r="M21" i="1"/>
  <c r="M7" i="1" s="1"/>
  <c r="O21" i="1"/>
  <c r="O7" i="1" s="1"/>
  <c r="E22" i="1"/>
  <c r="Q33" i="1"/>
  <c r="U33" i="1"/>
  <c r="W33" i="1"/>
  <c r="Y33" i="1"/>
  <c r="M110" i="1"/>
  <c r="M105" i="1" s="1"/>
  <c r="S353" i="1"/>
  <c r="E515" i="1"/>
  <c r="E505" i="1"/>
  <c r="P515" i="1"/>
  <c r="P505" i="1"/>
  <c r="S515" i="1"/>
  <c r="S505" i="1"/>
  <c r="T515" i="1"/>
  <c r="T505" i="1"/>
  <c r="H353" i="1"/>
  <c r="K353" i="1"/>
  <c r="H352" i="1"/>
  <c r="H348" i="1"/>
  <c r="H235" i="1" s="1"/>
  <c r="K348" i="1"/>
  <c r="K235" i="1" s="1"/>
  <c r="V348" i="1"/>
  <c r="V235" i="1" s="1"/>
  <c r="X348" i="1"/>
  <c r="X235" i="1" s="1"/>
  <c r="Z348" i="1"/>
  <c r="Z235" i="1" s="1"/>
  <c r="T361" i="1"/>
  <c r="I501" i="1"/>
  <c r="I507" i="1"/>
  <c r="I500" i="1" s="1"/>
  <c r="L507" i="1"/>
  <c r="W507" i="1"/>
  <c r="K623" i="1"/>
  <c r="K628" i="1"/>
  <c r="K622" i="1" s="1"/>
  <c r="D651" i="1"/>
  <c r="D656" i="1"/>
  <c r="U352" i="1"/>
  <c r="M402" i="1"/>
  <c r="O402" i="1"/>
  <c r="R402" i="1"/>
  <c r="J480" i="1"/>
  <c r="N480" i="1"/>
  <c r="F261" i="1"/>
  <c r="F237" i="1" s="1"/>
  <c r="X261" i="1"/>
  <c r="X237" i="1" s="1"/>
  <c r="Z261" i="1"/>
  <c r="Z237" i="1" s="1"/>
  <c r="F362" i="1"/>
  <c r="U361" i="1"/>
  <c r="W534" i="1"/>
  <c r="F394" i="1"/>
  <c r="F373" i="1" s="1"/>
  <c r="E394" i="1"/>
  <c r="E373" i="1" s="1"/>
  <c r="P394" i="1"/>
  <c r="P373" i="1" s="1"/>
  <c r="S394" i="1"/>
  <c r="S373" i="1" s="1"/>
  <c r="T394" i="1"/>
  <c r="T373" i="1" s="1"/>
  <c r="V484" i="1"/>
  <c r="V483" i="1" s="1"/>
  <c r="V469" i="1" s="1"/>
  <c r="V475" i="1"/>
  <c r="X475" i="1"/>
  <c r="X484" i="1"/>
  <c r="I616" i="1"/>
  <c r="F444" i="1"/>
  <c r="F464" i="1"/>
  <c r="F459" i="1" s="1"/>
  <c r="F458" i="1" s="1"/>
  <c r="P507" i="1"/>
  <c r="S507" i="1"/>
  <c r="G515" i="1"/>
  <c r="G505" i="1"/>
  <c r="P534" i="1"/>
  <c r="P544" i="1"/>
  <c r="P542" i="1" s="1"/>
  <c r="P529" i="1" s="1"/>
  <c r="T535" i="1"/>
  <c r="T546" i="1"/>
  <c r="T544" i="1" s="1"/>
  <c r="T542" i="1" s="1"/>
  <c r="T529" i="1" s="1"/>
  <c r="D598" i="1"/>
  <c r="D594" i="1" s="1"/>
  <c r="D589" i="1"/>
  <c r="M598" i="1"/>
  <c r="M594" i="1" s="1"/>
  <c r="M592" i="1" s="1"/>
  <c r="M589" i="1"/>
  <c r="M557" i="1" s="1"/>
  <c r="M395" i="1"/>
  <c r="O395" i="1"/>
  <c r="E396" i="1"/>
  <c r="E375" i="1" s="1"/>
  <c r="E12" i="1" s="1"/>
  <c r="P396" i="1"/>
  <c r="P375" i="1" s="1"/>
  <c r="P12" i="1" s="1"/>
  <c r="S396" i="1"/>
  <c r="S375" i="1" s="1"/>
  <c r="S12" i="1" s="1"/>
  <c r="T396" i="1"/>
  <c r="T375" i="1" s="1"/>
  <c r="T12" i="1" s="1"/>
  <c r="M486" i="1"/>
  <c r="M475" i="1" s="1"/>
  <c r="M476" i="1"/>
  <c r="O476" i="1"/>
  <c r="O486" i="1"/>
  <c r="O475" i="1" s="1"/>
  <c r="R476" i="1"/>
  <c r="R486" i="1"/>
  <c r="R475" i="1" s="1"/>
  <c r="V476" i="1"/>
  <c r="X476" i="1"/>
  <c r="Z476" i="1"/>
  <c r="I395" i="1"/>
  <c r="J395" i="1"/>
  <c r="L395" i="1"/>
  <c r="N395" i="1"/>
  <c r="Q395" i="1"/>
  <c r="U395" i="1"/>
  <c r="W395" i="1"/>
  <c r="I504" i="1"/>
  <c r="N504" i="1"/>
  <c r="I505" i="1"/>
  <c r="D537" i="1"/>
  <c r="S546" i="1"/>
  <c r="S544" i="1" s="1"/>
  <c r="N505" i="1"/>
  <c r="U505" i="1"/>
  <c r="J515" i="1"/>
  <c r="Q515" i="1"/>
  <c r="W535" i="1"/>
  <c r="I546" i="1"/>
  <c r="I544" i="1" s="1"/>
  <c r="I542" i="1" s="1"/>
  <c r="I529" i="1" s="1"/>
  <c r="S622" i="1"/>
  <c r="V589" i="1"/>
  <c r="V557" i="1" s="1"/>
  <c r="V598" i="1"/>
  <c r="V594" i="1" s="1"/>
  <c r="V592" i="1" s="1"/>
  <c r="I444" i="1"/>
  <c r="L444" i="1"/>
  <c r="Q444" i="1"/>
  <c r="E395" i="1"/>
  <c r="Q400" i="1"/>
  <c r="Q380" i="1" s="1"/>
  <c r="Y400" i="1"/>
  <c r="M401" i="1"/>
  <c r="M381" i="1" s="1"/>
  <c r="O401" i="1"/>
  <c r="O381" i="1" s="1"/>
  <c r="O18" i="1" s="1"/>
  <c r="E402" i="1"/>
  <c r="L546" i="1"/>
  <c r="T622" i="1"/>
  <c r="G659" i="1"/>
  <c r="G650" i="1" s="1"/>
  <c r="G651" i="1"/>
  <c r="Q659" i="1"/>
  <c r="Q650" i="1" s="1"/>
  <c r="Q651" i="1"/>
  <c r="U651" i="1"/>
  <c r="U659" i="1"/>
  <c r="U650" i="1" s="1"/>
  <c r="H555" i="1"/>
  <c r="O692" i="1"/>
  <c r="R692" i="1"/>
  <c r="E622" i="1"/>
  <c r="H668" i="1"/>
  <c r="H675" i="1"/>
  <c r="H673" i="1" s="1"/>
  <c r="H664" i="1" s="1"/>
  <c r="X677" i="1"/>
  <c r="X669" i="1"/>
  <c r="P714" i="1"/>
  <c r="P713" i="1" s="1"/>
  <c r="P712" i="1" s="1"/>
  <c r="P692" i="1"/>
  <c r="T714" i="1"/>
  <c r="T713" i="1" s="1"/>
  <c r="T712" i="1" s="1"/>
  <c r="T692" i="1"/>
  <c r="L589" i="1"/>
  <c r="L557" i="1" s="1"/>
  <c r="E623" i="1"/>
  <c r="P623" i="1"/>
  <c r="S623" i="1"/>
  <c r="T623" i="1"/>
  <c r="J650" i="1"/>
  <c r="L650" i="1"/>
  <c r="H669" i="1"/>
  <c r="K669" i="1"/>
  <c r="E697" i="1"/>
  <c r="E695" i="1" s="1"/>
  <c r="Y708" i="1"/>
  <c r="E714" i="1"/>
  <c r="E713" i="1" s="1"/>
  <c r="E712" i="1" s="1"/>
  <c r="H756" i="1"/>
  <c r="F748" i="1"/>
  <c r="F724" i="1" s="1"/>
  <c r="O31" i="1"/>
  <c r="L47" i="1"/>
  <c r="D86" i="1"/>
  <c r="O86" i="1"/>
  <c r="D43" i="1"/>
  <c r="R73" i="1"/>
  <c r="Z43" i="1"/>
  <c r="Z37" i="1" s="1"/>
  <c r="Z34" i="1" s="1"/>
  <c r="D22" i="1"/>
  <c r="W25" i="1"/>
  <c r="D28" i="1"/>
  <c r="O37" i="1"/>
  <c r="O34" i="1" s="1"/>
  <c r="D25" i="1"/>
  <c r="E55" i="1"/>
  <c r="E75" i="1"/>
  <c r="D110" i="1"/>
  <c r="F21" i="1"/>
  <c r="F7" i="1" s="1"/>
  <c r="V21" i="1"/>
  <c r="V7" i="1" s="1"/>
  <c r="J75" i="1"/>
  <c r="J73" i="1" s="1"/>
  <c r="J72" i="1" s="1"/>
  <c r="J47" i="1" s="1"/>
  <c r="S21" i="1"/>
  <c r="S7" i="1" s="1"/>
  <c r="T21" i="1"/>
  <c r="T7" i="1" s="1"/>
  <c r="S22" i="1"/>
  <c r="T22" i="1"/>
  <c r="M33" i="1"/>
  <c r="Y252" i="1"/>
  <c r="Y249" i="1" s="1"/>
  <c r="D231" i="1"/>
  <c r="H264" i="1"/>
  <c r="H263" i="1" s="1"/>
  <c r="H260" i="1"/>
  <c r="H236" i="1" s="1"/>
  <c r="K264" i="1"/>
  <c r="K263" i="1" s="1"/>
  <c r="V264" i="1"/>
  <c r="V263" i="1" s="1"/>
  <c r="T270" i="1"/>
  <c r="D353" i="1"/>
  <c r="M355" i="1"/>
  <c r="M352" i="1" s="1"/>
  <c r="M353" i="1"/>
  <c r="O355" i="1"/>
  <c r="O353" i="1"/>
  <c r="R355" i="1"/>
  <c r="R352" i="1" s="1"/>
  <c r="R353" i="1"/>
  <c r="D388" i="1"/>
  <c r="L33" i="1"/>
  <c r="S55" i="1"/>
  <c r="F54" i="1"/>
  <c r="K22" i="1"/>
  <c r="S33" i="1"/>
  <c r="T33" i="1"/>
  <c r="E99" i="1"/>
  <c r="F150" i="1"/>
  <c r="F148" i="1" s="1"/>
  <c r="F147" i="1" s="1"/>
  <c r="F168" i="1"/>
  <c r="F166" i="1" s="1"/>
  <c r="F165" i="1" s="1"/>
  <c r="H241" i="1"/>
  <c r="H240" i="1" s="1"/>
  <c r="K241" i="1"/>
  <c r="K240" i="1" s="1"/>
  <c r="Y279" i="1"/>
  <c r="AA279" i="1" s="1"/>
  <c r="S283" i="1"/>
  <c r="S282" i="1" s="1"/>
  <c r="S260" i="1"/>
  <c r="O323" i="1"/>
  <c r="O325" i="1"/>
  <c r="O322" i="1" s="1"/>
  <c r="R323" i="1"/>
  <c r="R325" i="1"/>
  <c r="R322" i="1" s="1"/>
  <c r="F25" i="1"/>
  <c r="G33" i="1"/>
  <c r="I33" i="1"/>
  <c r="J33" i="1"/>
  <c r="N33" i="1"/>
  <c r="P55" i="1"/>
  <c r="T55" i="1"/>
  <c r="I47" i="1"/>
  <c r="H22" i="1"/>
  <c r="R25" i="1"/>
  <c r="R21" i="1"/>
  <c r="R7" i="1" s="1"/>
  <c r="X25" i="1"/>
  <c r="Z25" i="1"/>
  <c r="X28" i="1"/>
  <c r="Z28" i="1"/>
  <c r="G31" i="1"/>
  <c r="I31" i="1"/>
  <c r="J31" i="1"/>
  <c r="L31" i="1"/>
  <c r="N31" i="1"/>
  <c r="G75" i="1"/>
  <c r="G73" i="1" s="1"/>
  <c r="G50" i="1" s="1"/>
  <c r="N75" i="1"/>
  <c r="N73" i="1" s="1"/>
  <c r="N72" i="1" s="1"/>
  <c r="N47" i="1" s="1"/>
  <c r="I28" i="1"/>
  <c r="J28" i="1"/>
  <c r="L28" i="1"/>
  <c r="N28" i="1"/>
  <c r="H31" i="1"/>
  <c r="H33" i="1"/>
  <c r="K33" i="1"/>
  <c r="D132" i="1"/>
  <c r="O132" i="1"/>
  <c r="O130" i="1" s="1"/>
  <c r="O129" i="1" s="1"/>
  <c r="F138" i="1"/>
  <c r="R197" i="1"/>
  <c r="F201" i="1"/>
  <c r="E261" i="1"/>
  <c r="E237" i="1" s="1"/>
  <c r="E284" i="1"/>
  <c r="P283" i="1"/>
  <c r="P282" i="1" s="1"/>
  <c r="P260" i="1"/>
  <c r="T283" i="1"/>
  <c r="T282" i="1" s="1"/>
  <c r="T260" i="1"/>
  <c r="E325" i="1"/>
  <c r="E322" i="1" s="1"/>
  <c r="E323" i="1"/>
  <c r="E349" i="1"/>
  <c r="P349" i="1"/>
  <c r="D358" i="1"/>
  <c r="O358" i="1"/>
  <c r="G385" i="1"/>
  <c r="U385" i="1"/>
  <c r="U383" i="1" s="1"/>
  <c r="D776" i="1"/>
  <c r="S99" i="1"/>
  <c r="T99" i="1"/>
  <c r="Y244" i="1"/>
  <c r="Y241" i="1" s="1"/>
  <c r="R261" i="1"/>
  <c r="R237" i="1" s="1"/>
  <c r="D276" i="1"/>
  <c r="P293" i="1"/>
  <c r="V322" i="1"/>
  <c r="U353" i="1"/>
  <c r="S362" i="1"/>
  <c r="G395" i="1"/>
  <c r="G98" i="1"/>
  <c r="O244" i="1"/>
  <c r="O241" i="1" s="1"/>
  <c r="F267" i="1"/>
  <c r="Y270" i="1"/>
  <c r="Y284" i="1"/>
  <c r="D287" i="1"/>
  <c r="O316" i="1"/>
  <c r="O319" i="1"/>
  <c r="Z322" i="1"/>
  <c r="N323" i="1"/>
  <c r="N328" i="1"/>
  <c r="N322" i="1" s="1"/>
  <c r="U322" i="1"/>
  <c r="T362" i="1"/>
  <c r="E241" i="1"/>
  <c r="E240" i="1" s="1"/>
  <c r="Z257" i="1"/>
  <c r="D261" i="1"/>
  <c r="D237" i="1" s="1"/>
  <c r="M284" i="1"/>
  <c r="M261" i="1"/>
  <c r="O283" i="1"/>
  <c r="O282" i="1" s="1"/>
  <c r="R260" i="1"/>
  <c r="R236" i="1" s="1"/>
  <c r="R283" i="1"/>
  <c r="R282" i="1" s="1"/>
  <c r="Q353" i="1"/>
  <c r="Q355" i="1"/>
  <c r="Q352" i="1" s="1"/>
  <c r="Y353" i="1"/>
  <c r="AA353" i="1" s="1"/>
  <c r="Y355" i="1"/>
  <c r="E362" i="1"/>
  <c r="E367" i="1"/>
  <c r="E361" i="1" s="1"/>
  <c r="P362" i="1"/>
  <c r="P367" i="1"/>
  <c r="P361" i="1" s="1"/>
  <c r="D325" i="1"/>
  <c r="D339" i="1"/>
  <c r="O348" i="1"/>
  <c r="O235" i="1" s="1"/>
  <c r="M364" i="1"/>
  <c r="M361" i="1" s="1"/>
  <c r="O364" i="1"/>
  <c r="O361" i="1" s="1"/>
  <c r="Q362" i="1"/>
  <c r="Q364" i="1"/>
  <c r="Q361" i="1" s="1"/>
  <c r="Y362" i="1"/>
  <c r="Y364" i="1"/>
  <c r="D367" i="1"/>
  <c r="T455" i="1"/>
  <c r="T443" i="1" s="1"/>
  <c r="H464" i="1"/>
  <c r="H444" i="1"/>
  <c r="K464" i="1"/>
  <c r="K444" i="1"/>
  <c r="V444" i="1"/>
  <c r="V464" i="1"/>
  <c r="V459" i="1" s="1"/>
  <c r="V458" i="1" s="1"/>
  <c r="V436" i="1" s="1"/>
  <c r="X464" i="1"/>
  <c r="X459" i="1" s="1"/>
  <c r="X458" i="1" s="1"/>
  <c r="X444" i="1"/>
  <c r="S261" i="1"/>
  <c r="S237" i="1" s="1"/>
  <c r="T261" i="1"/>
  <c r="T237" i="1" s="1"/>
  <c r="Z255" i="1"/>
  <c r="W322" i="1"/>
  <c r="Y322" i="1"/>
  <c r="AA322" i="1" s="1"/>
  <c r="Q322" i="1"/>
  <c r="U323" i="1"/>
  <c r="W323" i="1"/>
  <c r="Y323" i="1"/>
  <c r="AA323" i="1" s="1"/>
  <c r="V323" i="1"/>
  <c r="X323" i="1"/>
  <c r="Z323" i="1"/>
  <c r="D362" i="1"/>
  <c r="V412" i="1"/>
  <c r="V410" i="1" s="1"/>
  <c r="D420" i="1"/>
  <c r="D427" i="1"/>
  <c r="F448" i="1"/>
  <c r="Q451" i="1"/>
  <c r="F476" i="1"/>
  <c r="F486" i="1"/>
  <c r="F489" i="1"/>
  <c r="R512" i="1"/>
  <c r="R504" i="1"/>
  <c r="Q429" i="1"/>
  <c r="Q427" i="1" s="1"/>
  <c r="Q425" i="1" s="1"/>
  <c r="P455" i="1"/>
  <c r="P443" i="1" s="1"/>
  <c r="P444" i="1"/>
  <c r="S455" i="1"/>
  <c r="S453" i="1" s="1"/>
  <c r="S451" i="1" s="1"/>
  <c r="S436" i="1" s="1"/>
  <c r="S444" i="1"/>
  <c r="D401" i="1"/>
  <c r="R401" i="1"/>
  <c r="R381" i="1" s="1"/>
  <c r="R18" i="1" s="1"/>
  <c r="D415" i="1"/>
  <c r="Q443" i="1"/>
  <c r="Q459" i="1"/>
  <c r="Q458" i="1" s="1"/>
  <c r="W443" i="1"/>
  <c r="K507" i="1"/>
  <c r="K500" i="1" s="1"/>
  <c r="G518" i="1"/>
  <c r="D610" i="1"/>
  <c r="F396" i="1"/>
  <c r="F375" i="1" s="1"/>
  <c r="F12" i="1" s="1"/>
  <c r="D407" i="1"/>
  <c r="F420" i="1"/>
  <c r="S395" i="1"/>
  <c r="T395" i="1"/>
  <c r="D444" i="1"/>
  <c r="D464" i="1"/>
  <c r="D459" i="1" s="1"/>
  <c r="G480" i="1"/>
  <c r="L470" i="1"/>
  <c r="R489" i="1"/>
  <c r="D518" i="1"/>
  <c r="M537" i="1"/>
  <c r="R537" i="1"/>
  <c r="K535" i="1"/>
  <c r="K546" i="1"/>
  <c r="V535" i="1"/>
  <c r="V546" i="1"/>
  <c r="F578" i="1"/>
  <c r="H396" i="1"/>
  <c r="H375" i="1" s="1"/>
  <c r="H12" i="1" s="1"/>
  <c r="K396" i="1"/>
  <c r="K375" i="1" s="1"/>
  <c r="K12" i="1" s="1"/>
  <c r="L469" i="1"/>
  <c r="M480" i="1"/>
  <c r="O480" i="1"/>
  <c r="Z507" i="1"/>
  <c r="Z500" i="1" s="1"/>
  <c r="Z501" i="1"/>
  <c r="E537" i="1"/>
  <c r="X659" i="1"/>
  <c r="X650" i="1" s="1"/>
  <c r="X651" i="1"/>
  <c r="V400" i="1"/>
  <c r="V380" i="1" s="1"/>
  <c r="X400" i="1"/>
  <c r="X380" i="1" s="1"/>
  <c r="X17" i="1" s="1"/>
  <c r="Z400" i="1"/>
  <c r="Z380" i="1" s="1"/>
  <c r="G401" i="1"/>
  <c r="I401" i="1"/>
  <c r="I381" i="1" s="1"/>
  <c r="I18" i="1" s="1"/>
  <c r="J401" i="1"/>
  <c r="J381" i="1" s="1"/>
  <c r="J18" i="1" s="1"/>
  <c r="L401" i="1"/>
  <c r="L381" i="1" s="1"/>
  <c r="L18" i="1" s="1"/>
  <c r="N401" i="1"/>
  <c r="N381" i="1" s="1"/>
  <c r="N18" i="1" s="1"/>
  <c r="Z443" i="1"/>
  <c r="E484" i="1"/>
  <c r="N501" i="1"/>
  <c r="U501" i="1"/>
  <c r="Z504" i="1"/>
  <c r="H505" i="1"/>
  <c r="K505" i="1"/>
  <c r="V505" i="1"/>
  <c r="X505" i="1"/>
  <c r="D554" i="1"/>
  <c r="D558" i="1"/>
  <c r="R559" i="1"/>
  <c r="D628" i="1"/>
  <c r="Q623" i="1"/>
  <c r="Q628" i="1"/>
  <c r="Q622" i="1" s="1"/>
  <c r="U623" i="1"/>
  <c r="U628" i="1"/>
  <c r="U622" i="1" s="1"/>
  <c r="D633" i="1"/>
  <c r="K668" i="1"/>
  <c r="K675" i="1"/>
  <c r="K673" i="1" s="1"/>
  <c r="K664" i="1" s="1"/>
  <c r="P397" i="1"/>
  <c r="S397" i="1"/>
  <c r="T397" i="1"/>
  <c r="H504" i="1"/>
  <c r="K504" i="1"/>
  <c r="V504" i="1"/>
  <c r="F537" i="1"/>
  <c r="F555" i="1"/>
  <c r="R525" i="1"/>
  <c r="E546" i="1"/>
  <c r="E535" i="1"/>
  <c r="H598" i="1"/>
  <c r="H594" i="1" s="1"/>
  <c r="H592" i="1" s="1"/>
  <c r="H589" i="1"/>
  <c r="H557" i="1" s="1"/>
  <c r="X588" i="1"/>
  <c r="X556" i="1" s="1"/>
  <c r="X594" i="1"/>
  <c r="Y550" i="1"/>
  <c r="J589" i="1"/>
  <c r="J557" i="1" s="1"/>
  <c r="L594" i="1"/>
  <c r="L592" i="1" s="1"/>
  <c r="L588" i="1"/>
  <c r="L556" i="1" s="1"/>
  <c r="T677" i="1"/>
  <c r="W550" i="1"/>
  <c r="S555" i="1"/>
  <c r="I607" i="1"/>
  <c r="I588" i="1" s="1"/>
  <c r="I556" i="1" s="1"/>
  <c r="I589" i="1"/>
  <c r="I557" i="1" s="1"/>
  <c r="N607" i="1"/>
  <c r="N588" i="1" s="1"/>
  <c r="N556" i="1" s="1"/>
  <c r="N589" i="1"/>
  <c r="N557" i="1" s="1"/>
  <c r="Q607" i="1"/>
  <c r="Q604" i="1" s="1"/>
  <c r="Q603" i="1" s="1"/>
  <c r="Q589" i="1"/>
  <c r="Q557" i="1" s="1"/>
  <c r="O622" i="1"/>
  <c r="P622" i="1"/>
  <c r="P697" i="1"/>
  <c r="S697" i="1"/>
  <c r="T594" i="1"/>
  <c r="T592" i="1" s="1"/>
  <c r="T588" i="1"/>
  <c r="T556" i="1" s="1"/>
  <c r="H622" i="1"/>
  <c r="H623" i="1"/>
  <c r="E656" i="1"/>
  <c r="E650" i="1" s="1"/>
  <c r="E651" i="1"/>
  <c r="E677" i="1"/>
  <c r="E669" i="1"/>
  <c r="S677" i="1"/>
  <c r="S669" i="1"/>
  <c r="T552" i="1"/>
  <c r="U588" i="1"/>
  <c r="U556" i="1" s="1"/>
  <c r="M623" i="1"/>
  <c r="O623" i="1"/>
  <c r="F651" i="1"/>
  <c r="T697" i="1"/>
  <c r="O740" i="1"/>
  <c r="O738" i="1" s="1"/>
  <c r="D727" i="1"/>
  <c r="T589" i="1"/>
  <c r="T557" i="1" s="1"/>
  <c r="H695" i="1"/>
  <c r="H686" i="1" s="1"/>
  <c r="Y700" i="1"/>
  <c r="Y692" i="1"/>
  <c r="N650" i="1"/>
  <c r="P651" i="1"/>
  <c r="S651" i="1"/>
  <c r="T651" i="1"/>
  <c r="D692" i="1"/>
  <c r="M700" i="1"/>
  <c r="M697" i="1" s="1"/>
  <c r="M692" i="1"/>
  <c r="V697" i="1"/>
  <c r="E740" i="1"/>
  <c r="E738" i="1" s="1"/>
  <c r="E737" i="1" s="1"/>
  <c r="H691" i="1"/>
  <c r="D708" i="1"/>
  <c r="D705" i="1" s="1"/>
  <c r="G756" i="1"/>
  <c r="G753" i="1" s="1"/>
  <c r="N756" i="1"/>
  <c r="N748" i="1"/>
  <c r="N724" i="1" s="1"/>
  <c r="U756" i="1"/>
  <c r="U748" i="1"/>
  <c r="U724" i="1" s="1"/>
  <c r="G727" i="1"/>
  <c r="K753" i="1"/>
  <c r="H724" i="1"/>
  <c r="O761" i="1"/>
  <c r="G724" i="1"/>
  <c r="F130" i="1"/>
  <c r="D61" i="1"/>
  <c r="D54" i="1"/>
  <c r="Y54" i="1"/>
  <c r="M55" i="1"/>
  <c r="U776" i="1"/>
  <c r="U774" i="1" s="1"/>
  <c r="U773" i="1" s="1"/>
  <c r="W776" i="1"/>
  <c r="D55" i="1"/>
  <c r="P21" i="1"/>
  <c r="P7" i="1" s="1"/>
  <c r="P301" i="1"/>
  <c r="S301" i="1"/>
  <c r="V349" i="1"/>
  <c r="Z349" i="1"/>
  <c r="F432" i="1"/>
  <c r="F33" i="1"/>
  <c r="O22" i="1"/>
  <c r="I50" i="1"/>
  <c r="L50" i="1"/>
  <c r="R28" i="1"/>
  <c r="I54" i="1"/>
  <c r="L54" i="1"/>
  <c r="O73" i="1"/>
  <c r="O28" i="1"/>
  <c r="N98" i="1"/>
  <c r="D99" i="1"/>
  <c r="X99" i="1"/>
  <c r="G93" i="1"/>
  <c r="G102" i="1"/>
  <c r="G90" i="1" s="1"/>
  <c r="N102" i="1"/>
  <c r="N90" i="1" s="1"/>
  <c r="N93" i="1"/>
  <c r="U102" i="1"/>
  <c r="O117" i="1"/>
  <c r="I99" i="1"/>
  <c r="J99" i="1"/>
  <c r="L99" i="1"/>
  <c r="N99" i="1"/>
  <c r="W120" i="1"/>
  <c r="O121" i="1"/>
  <c r="D201" i="1"/>
  <c r="Q316" i="1"/>
  <c r="U316" i="1"/>
  <c r="W316" i="1"/>
  <c r="V364" i="1"/>
  <c r="V361" i="1" s="1"/>
  <c r="V362" i="1"/>
  <c r="X364" i="1"/>
  <c r="X361" i="1" s="1"/>
  <c r="X362" i="1"/>
  <c r="X347" i="1" s="1"/>
  <c r="Z364" i="1"/>
  <c r="Z361" i="1" s="1"/>
  <c r="Z362" i="1"/>
  <c r="Y395" i="1"/>
  <c r="D397" i="1"/>
  <c r="F24" i="1"/>
  <c r="M61" i="1"/>
  <c r="M54" i="1"/>
  <c r="Y55" i="1"/>
  <c r="M142" i="1"/>
  <c r="M141" i="1" s="1"/>
  <c r="I162" i="1"/>
  <c r="M72" i="1"/>
  <c r="P33" i="1"/>
  <c r="P99" i="1"/>
  <c r="U115" i="1"/>
  <c r="U114" i="1" s="1"/>
  <c r="U98" i="1"/>
  <c r="W117" i="1"/>
  <c r="W115" i="1" s="1"/>
  <c r="W114" i="1" s="1"/>
  <c r="W99" i="1"/>
  <c r="Y117" i="1"/>
  <c r="Y99" i="1"/>
  <c r="R121" i="1"/>
  <c r="V123" i="1"/>
  <c r="V121" i="1" s="1"/>
  <c r="V99" i="1"/>
  <c r="Q98" i="1"/>
  <c r="Q142" i="1"/>
  <c r="Q141" i="1" s="1"/>
  <c r="P150" i="1"/>
  <c r="F162" i="1"/>
  <c r="F160" i="1" s="1"/>
  <c r="F159" i="1" s="1"/>
  <c r="R182" i="1"/>
  <c r="Y197" i="1"/>
  <c r="M240" i="1"/>
  <c r="D241" i="1"/>
  <c r="R241" i="1"/>
  <c r="F244" i="1"/>
  <c r="G244" i="1"/>
  <c r="I244" i="1"/>
  <c r="J244" i="1"/>
  <c r="L244" i="1"/>
  <c r="N244" i="1"/>
  <c r="Q244" i="1"/>
  <c r="U244" i="1"/>
  <c r="W244" i="1"/>
  <c r="Z244" i="1"/>
  <c r="I313" i="1"/>
  <c r="I257" i="1"/>
  <c r="L313" i="1"/>
  <c r="N313" i="1"/>
  <c r="H325" i="1"/>
  <c r="H322" i="1" s="1"/>
  <c r="H323" i="1"/>
  <c r="K325" i="1"/>
  <c r="K322" i="1" s="1"/>
  <c r="K323" i="1"/>
  <c r="G352" i="1"/>
  <c r="I352" i="1"/>
  <c r="J352" i="1"/>
  <c r="L352" i="1"/>
  <c r="N352" i="1"/>
  <c r="K105" i="1"/>
  <c r="K98" i="1"/>
  <c r="D301" i="1"/>
  <c r="X349" i="1"/>
  <c r="M28" i="1"/>
  <c r="F37" i="1"/>
  <c r="G37" i="1"/>
  <c r="N37" i="1"/>
  <c r="F28" i="1"/>
  <c r="H61" i="1"/>
  <c r="H54" i="1"/>
  <c r="K61" i="1"/>
  <c r="K54" i="1"/>
  <c r="P61" i="1"/>
  <c r="P54" i="1"/>
  <c r="S61" i="1"/>
  <c r="S54" i="1"/>
  <c r="T61" i="1"/>
  <c r="T54" i="1"/>
  <c r="F22" i="1"/>
  <c r="O25" i="1"/>
  <c r="F55" i="1"/>
  <c r="F73" i="1"/>
  <c r="O27" i="1"/>
  <c r="O99" i="1"/>
  <c r="U99" i="1"/>
  <c r="F102" i="1"/>
  <c r="Q102" i="1"/>
  <c r="P110" i="1"/>
  <c r="S110" i="1"/>
  <c r="S105" i="1" s="1"/>
  <c r="S102" i="1" s="1"/>
  <c r="T110" i="1"/>
  <c r="T105" i="1" s="1"/>
  <c r="T102" i="1" s="1"/>
  <c r="H99" i="1"/>
  <c r="K99" i="1"/>
  <c r="X105" i="1"/>
  <c r="X98" i="1"/>
  <c r="E117" i="1"/>
  <c r="M121" i="1"/>
  <c r="I123" i="1"/>
  <c r="I121" i="1" s="1"/>
  <c r="F99" i="1"/>
  <c r="G99" i="1"/>
  <c r="D189" i="1"/>
  <c r="P189" i="1"/>
  <c r="P213" i="1"/>
  <c r="R249" i="1"/>
  <c r="I252" i="1"/>
  <c r="W252" i="1"/>
  <c r="J313" i="1"/>
  <c r="X352" i="1"/>
  <c r="Z352" i="1"/>
  <c r="D480" i="1"/>
  <c r="F27" i="1"/>
  <c r="D33" i="1"/>
  <c r="R99" i="1"/>
  <c r="I178" i="1"/>
  <c r="P238" i="1"/>
  <c r="P261" i="1"/>
  <c r="P237" i="1" s="1"/>
  <c r="D270" i="1"/>
  <c r="D273" i="1"/>
  <c r="P273" i="1"/>
  <c r="M319" i="1"/>
  <c r="F342" i="1"/>
  <c r="F348" i="1"/>
  <c r="F353" i="1"/>
  <c r="G353" i="1"/>
  <c r="I353" i="1"/>
  <c r="J353" i="1"/>
  <c r="L353" i="1"/>
  <c r="N353" i="1"/>
  <c r="F355" i="1"/>
  <c r="F358" i="1"/>
  <c r="F361" i="1"/>
  <c r="M403" i="1"/>
  <c r="F410" i="1"/>
  <c r="F425" i="1"/>
  <c r="W560" i="1"/>
  <c r="Y560" i="1"/>
  <c r="I189" i="1"/>
  <c r="W189" i="1"/>
  <c r="I206" i="1"/>
  <c r="W206" i="1"/>
  <c r="P244" i="1"/>
  <c r="S244" i="1"/>
  <c r="T244" i="1"/>
  <c r="M249" i="1"/>
  <c r="M247" i="1" s="1"/>
  <c r="D252" i="1"/>
  <c r="P252" i="1"/>
  <c r="E276" i="1"/>
  <c r="H276" i="1"/>
  <c r="K276" i="1"/>
  <c r="V276" i="1"/>
  <c r="X276" i="1"/>
  <c r="X255" i="1" s="1"/>
  <c r="X257" i="1"/>
  <c r="I298" i="1"/>
  <c r="W298" i="1"/>
  <c r="D307" i="1"/>
  <c r="P307" i="1"/>
  <c r="S307" i="1"/>
  <c r="I310" i="1"/>
  <c r="J453" i="1"/>
  <c r="J451" i="1" s="1"/>
  <c r="D144" i="1"/>
  <c r="P178" i="1"/>
  <c r="I238" i="1"/>
  <c r="W238" i="1"/>
  <c r="I261" i="1"/>
  <c r="W261" i="1"/>
  <c r="I270" i="1"/>
  <c r="W270" i="1"/>
  <c r="D290" i="1"/>
  <c r="P290" i="1"/>
  <c r="P323" i="1"/>
  <c r="S325" i="1"/>
  <c r="S322" i="1" s="1"/>
  <c r="S323" i="1"/>
  <c r="T325" i="1"/>
  <c r="T322" i="1" s="1"/>
  <c r="T323" i="1"/>
  <c r="F328" i="1"/>
  <c r="F322" i="1" s="1"/>
  <c r="F323" i="1"/>
  <c r="G328" i="1"/>
  <c r="G322" i="1" s="1"/>
  <c r="G323" i="1"/>
  <c r="I323" i="1"/>
  <c r="I328" i="1"/>
  <c r="I322" i="1" s="1"/>
  <c r="J323" i="1"/>
  <c r="J328" i="1"/>
  <c r="J322" i="1" s="1"/>
  <c r="L323" i="1"/>
  <c r="L328" i="1"/>
  <c r="L322" i="1" s="1"/>
  <c r="H405" i="1"/>
  <c r="F407" i="1"/>
  <c r="G407" i="1"/>
  <c r="I407" i="1"/>
  <c r="J407" i="1"/>
  <c r="L407" i="1"/>
  <c r="N407" i="1"/>
  <c r="F397" i="1"/>
  <c r="O310" i="1"/>
  <c r="Z405" i="1"/>
  <c r="Z403" i="1" s="1"/>
  <c r="P395" i="1"/>
  <c r="I443" i="1"/>
  <c r="I453" i="1"/>
  <c r="I451" i="1" s="1"/>
  <c r="E458" i="1"/>
  <c r="Y397" i="1"/>
  <c r="AA397" i="1" s="1"/>
  <c r="D486" i="1"/>
  <c r="D476" i="1"/>
  <c r="Y507" i="1"/>
  <c r="AA507" i="1" s="1"/>
  <c r="Y518" i="1"/>
  <c r="F546" i="1"/>
  <c r="F535" i="1"/>
  <c r="G546" i="1"/>
  <c r="G535" i="1"/>
  <c r="X405" i="1"/>
  <c r="X403" i="1" s="1"/>
  <c r="P407" i="1"/>
  <c r="P415" i="1"/>
  <c r="P422" i="1"/>
  <c r="P420" i="1" s="1"/>
  <c r="P429" i="1"/>
  <c r="P427" i="1" s="1"/>
  <c r="G453" i="1"/>
  <c r="N443" i="1"/>
  <c r="N453" i="1"/>
  <c r="N451" i="1" s="1"/>
  <c r="D495" i="1"/>
  <c r="Y515" i="1"/>
  <c r="AA515" i="1" s="1"/>
  <c r="Y505" i="1"/>
  <c r="Y525" i="1"/>
  <c r="Q544" i="1"/>
  <c r="Q542" i="1" s="1"/>
  <c r="Q529" i="1" s="1"/>
  <c r="P270" i="1"/>
  <c r="I273" i="1"/>
  <c r="W273" i="1"/>
  <c r="R276" i="1"/>
  <c r="I290" i="1"/>
  <c r="W290" i="1"/>
  <c r="D298" i="1"/>
  <c r="P298" i="1"/>
  <c r="I301" i="1"/>
  <c r="W301" i="1"/>
  <c r="D304" i="1"/>
  <c r="D323" i="1"/>
  <c r="M323" i="1"/>
  <c r="Q323" i="1"/>
  <c r="T403" i="1"/>
  <c r="S405" i="1"/>
  <c r="O392" i="1"/>
  <c r="F453" i="1"/>
  <c r="L443" i="1"/>
  <c r="L453" i="1"/>
  <c r="R563" i="1"/>
  <c r="I594" i="1"/>
  <c r="Z546" i="1"/>
  <c r="O550" i="1"/>
  <c r="D560" i="1"/>
  <c r="R560" i="1"/>
  <c r="I459" i="1"/>
  <c r="I458" i="1" s="1"/>
  <c r="Y464" i="1"/>
  <c r="Y444" i="1"/>
  <c r="W529" i="1"/>
  <c r="W531" i="1"/>
  <c r="V633" i="1"/>
  <c r="V622" i="1" s="1"/>
  <c r="V623" i="1"/>
  <c r="X623" i="1"/>
  <c r="X633" i="1"/>
  <c r="X622" i="1" s="1"/>
  <c r="Z633" i="1"/>
  <c r="Z622" i="1" s="1"/>
  <c r="Z623" i="1"/>
  <c r="P432" i="1"/>
  <c r="Z444" i="1"/>
  <c r="H448" i="1"/>
  <c r="X448" i="1"/>
  <c r="M464" i="1"/>
  <c r="M444" i="1"/>
  <c r="O444" i="1"/>
  <c r="O464" i="1"/>
  <c r="R444" i="1"/>
  <c r="H534" i="1"/>
  <c r="H544" i="1"/>
  <c r="X535" i="1"/>
  <c r="X546" i="1"/>
  <c r="S552" i="1"/>
  <c r="U444" i="1"/>
  <c r="W444" i="1"/>
  <c r="W567" i="1"/>
  <c r="I567" i="1"/>
  <c r="W589" i="1"/>
  <c r="Y589" i="1"/>
  <c r="F633" i="1"/>
  <c r="F623" i="1"/>
  <c r="G623" i="1"/>
  <c r="G633" i="1"/>
  <c r="G622" i="1" s="1"/>
  <c r="I633" i="1"/>
  <c r="I623" i="1"/>
  <c r="J623" i="1"/>
  <c r="J633" i="1"/>
  <c r="J622" i="1" s="1"/>
  <c r="L633" i="1"/>
  <c r="L622" i="1" s="1"/>
  <c r="L623" i="1"/>
  <c r="F647" i="1"/>
  <c r="I647" i="1"/>
  <c r="H656" i="1"/>
  <c r="H650" i="1" s="1"/>
  <c r="H651" i="1"/>
  <c r="K656" i="1"/>
  <c r="K650" i="1" s="1"/>
  <c r="K651" i="1"/>
  <c r="V656" i="1"/>
  <c r="V650" i="1" s="1"/>
  <c r="V651" i="1"/>
  <c r="Z656" i="1"/>
  <c r="Z650" i="1" s="1"/>
  <c r="Z651" i="1"/>
  <c r="I675" i="1"/>
  <c r="I668" i="1"/>
  <c r="H535" i="1"/>
  <c r="P535" i="1"/>
  <c r="I560" i="1"/>
  <c r="W570" i="1"/>
  <c r="Y570" i="1"/>
  <c r="I574" i="1"/>
  <c r="E594" i="1"/>
  <c r="E592" i="1" s="1"/>
  <c r="G594" i="1"/>
  <c r="R589" i="1"/>
  <c r="F589" i="1"/>
  <c r="F607" i="1"/>
  <c r="G589" i="1"/>
  <c r="G557" i="1" s="1"/>
  <c r="G607" i="1"/>
  <c r="G604" i="1" s="1"/>
  <c r="G603" i="1" s="1"/>
  <c r="D623" i="1"/>
  <c r="F641" i="1"/>
  <c r="I641" i="1"/>
  <c r="W563" i="1"/>
  <c r="Y563" i="1"/>
  <c r="R570" i="1"/>
  <c r="P588" i="1"/>
  <c r="P556" i="1" s="1"/>
  <c r="P594" i="1"/>
  <c r="P592" i="1" s="1"/>
  <c r="F613" i="1"/>
  <c r="D637" i="1"/>
  <c r="W578" i="1"/>
  <c r="Y578" i="1"/>
  <c r="E589" i="1"/>
  <c r="E557" i="1" s="1"/>
  <c r="X589" i="1"/>
  <c r="X557" i="1" s="1"/>
  <c r="Z589" i="1"/>
  <c r="Z557" i="1" s="1"/>
  <c r="U594" i="1"/>
  <c r="F594" i="1"/>
  <c r="D659" i="1"/>
  <c r="R578" i="1"/>
  <c r="U589" i="1"/>
  <c r="U557" i="1" s="1"/>
  <c r="Q594" i="1"/>
  <c r="Q592" i="1" s="1"/>
  <c r="Z594" i="1"/>
  <c r="Z592" i="1" s="1"/>
  <c r="S589" i="1"/>
  <c r="S557" i="1" s="1"/>
  <c r="S607" i="1"/>
  <c r="M633" i="1"/>
  <c r="W633" i="1"/>
  <c r="Y633" i="1"/>
  <c r="AA633" i="1" s="1"/>
  <c r="M641" i="1"/>
  <c r="W641" i="1"/>
  <c r="Y641" i="1"/>
  <c r="M647" i="1"/>
  <c r="W647" i="1"/>
  <c r="Y647" i="1"/>
  <c r="M659" i="1"/>
  <c r="M651" i="1"/>
  <c r="O659" i="1"/>
  <c r="O650" i="1" s="1"/>
  <c r="O651" i="1"/>
  <c r="R659" i="1"/>
  <c r="R650" i="1" s="1"/>
  <c r="R651" i="1"/>
  <c r="W675" i="1"/>
  <c r="W668" i="1"/>
  <c r="J588" i="1"/>
  <c r="J556" i="1" s="1"/>
  <c r="O598" i="1"/>
  <c r="K607" i="1"/>
  <c r="K589" i="1"/>
  <c r="K557" i="1" s="1"/>
  <c r="N622" i="1"/>
  <c r="N623" i="1"/>
  <c r="W623" i="1"/>
  <c r="Y623" i="1"/>
  <c r="F669" i="1"/>
  <c r="I669" i="1"/>
  <c r="W669" i="1"/>
  <c r="O725" i="1"/>
  <c r="R725" i="1"/>
  <c r="R622" i="1"/>
  <c r="R623" i="1"/>
  <c r="P650" i="1"/>
  <c r="S650" i="1"/>
  <c r="T650" i="1"/>
  <c r="F677" i="1"/>
  <c r="L677" i="1"/>
  <c r="Z677" i="1"/>
  <c r="O677" i="1"/>
  <c r="R677" i="1"/>
  <c r="F692" i="1"/>
  <c r="F700" i="1"/>
  <c r="G692" i="1"/>
  <c r="G700" i="1"/>
  <c r="I692" i="1"/>
  <c r="I700" i="1"/>
  <c r="J692" i="1"/>
  <c r="J700" i="1"/>
  <c r="L692" i="1"/>
  <c r="L700" i="1"/>
  <c r="N692" i="1"/>
  <c r="N700" i="1"/>
  <c r="Q692" i="1"/>
  <c r="Q700" i="1"/>
  <c r="U692" i="1"/>
  <c r="U700" i="1"/>
  <c r="W692" i="1"/>
  <c r="W700" i="1"/>
  <c r="Z692" i="1"/>
  <c r="Z700" i="1"/>
  <c r="F708" i="1"/>
  <c r="I708" i="1"/>
  <c r="W708" i="1"/>
  <c r="F714" i="1"/>
  <c r="I714" i="1"/>
  <c r="W714" i="1"/>
  <c r="X730" i="1"/>
  <c r="F733" i="1"/>
  <c r="N733" i="1"/>
  <c r="N730" i="1" s="1"/>
  <c r="Q733" i="1"/>
  <c r="Q730" i="1" s="1"/>
  <c r="Q728" i="1" s="1"/>
  <c r="Q724" i="1"/>
  <c r="W733" i="1"/>
  <c r="M740" i="1"/>
  <c r="M738" i="1" s="1"/>
  <c r="W738" i="1"/>
  <c r="W737" i="1" s="1"/>
  <c r="U730" i="1"/>
  <c r="G733" i="1"/>
  <c r="D677" i="1"/>
  <c r="O700" i="1"/>
  <c r="R700" i="1"/>
  <c r="O708" i="1"/>
  <c r="R708" i="1"/>
  <c r="S730" i="1"/>
  <c r="D722" i="1"/>
  <c r="O756" i="1"/>
  <c r="O748" i="1"/>
  <c r="O724" i="1" s="1"/>
  <c r="R756" i="1"/>
  <c r="R748" i="1"/>
  <c r="R724" i="1" s="1"/>
  <c r="W752" i="1"/>
  <c r="W743" i="1" s="1"/>
  <c r="W761" i="1"/>
  <c r="O720" i="1"/>
  <c r="R720" i="1"/>
  <c r="O727" i="1"/>
  <c r="Z730" i="1"/>
  <c r="R738" i="1"/>
  <c r="W747" i="1"/>
  <c r="W744" i="1"/>
  <c r="D756" i="1"/>
  <c r="S766" i="1"/>
  <c r="D767" i="1"/>
  <c r="O769" i="1"/>
  <c r="O767" i="1" s="1"/>
  <c r="O766" i="1" s="1"/>
  <c r="R774" i="1"/>
  <c r="R773" i="1" s="1"/>
  <c r="S776" i="1"/>
  <c r="S774" i="1" s="1"/>
  <c r="P142" i="1"/>
  <c r="S142" i="1"/>
  <c r="T142" i="1"/>
  <c r="Z142" i="1"/>
  <c r="Z98" i="1"/>
  <c r="H148" i="1"/>
  <c r="H98" i="1"/>
  <c r="J142" i="1"/>
  <c r="J98" i="1"/>
  <c r="L142" i="1"/>
  <c r="L98" i="1"/>
  <c r="Y144" i="1"/>
  <c r="I148" i="1"/>
  <c r="D150" i="1"/>
  <c r="R150" i="1"/>
  <c r="Y150" i="1"/>
  <c r="AA150" i="1" s="1"/>
  <c r="I154" i="1"/>
  <c r="P154" i="1"/>
  <c r="D156" i="1"/>
  <c r="R156" i="1"/>
  <c r="Y156" i="1"/>
  <c r="AA156" i="1" s="1"/>
  <c r="P160" i="1"/>
  <c r="D162" i="1"/>
  <c r="R162" i="1"/>
  <c r="Y162" i="1"/>
  <c r="AA162" i="1" s="1"/>
  <c r="I166" i="1"/>
  <c r="P166" i="1"/>
  <c r="D168" i="1"/>
  <c r="R168" i="1"/>
  <c r="Y168" i="1"/>
  <c r="AA168" i="1" s="1"/>
  <c r="R178" i="1"/>
  <c r="I144" i="1"/>
  <c r="R144" i="1"/>
  <c r="W144" i="1"/>
  <c r="M310" i="1"/>
  <c r="F313" i="1"/>
  <c r="M316" i="1"/>
  <c r="F319" i="1"/>
  <c r="Z458" i="1"/>
  <c r="Z436" i="1" s="1"/>
  <c r="Z438" i="1"/>
  <c r="M325" i="1"/>
  <c r="M328" i="1"/>
  <c r="N458" i="1"/>
  <c r="N438" i="1"/>
  <c r="W459" i="1"/>
  <c r="R464" i="1"/>
  <c r="E603" i="1"/>
  <c r="J584" i="1"/>
  <c r="J603" i="1"/>
  <c r="J582" i="1" s="1"/>
  <c r="P603" i="1"/>
  <c r="Z603" i="1"/>
  <c r="H604" i="1"/>
  <c r="W603" i="1"/>
  <c r="V604" i="1"/>
  <c r="L603" i="1"/>
  <c r="T603" i="1"/>
  <c r="M604" i="1"/>
  <c r="D607" i="1"/>
  <c r="R607" i="1"/>
  <c r="I651" i="1"/>
  <c r="J651" i="1"/>
  <c r="L651" i="1"/>
  <c r="I656" i="1"/>
  <c r="Y656" i="1"/>
  <c r="I659" i="1"/>
  <c r="F656" i="1"/>
  <c r="F659" i="1"/>
  <c r="M730" i="1"/>
  <c r="E747" i="1"/>
  <c r="M748" i="1"/>
  <c r="Y748" i="1"/>
  <c r="H730" i="1"/>
  <c r="D724" i="1"/>
  <c r="M725" i="1"/>
  <c r="Y725" i="1"/>
  <c r="M727" i="1"/>
  <c r="Y727" i="1"/>
  <c r="M756" i="1"/>
  <c r="Q756" i="1"/>
  <c r="Y756" i="1"/>
  <c r="M761" i="1"/>
  <c r="Y761" i="1"/>
  <c r="M769" i="1"/>
  <c r="Y769" i="1"/>
  <c r="M776" i="1"/>
  <c r="Y776" i="1"/>
  <c r="R733" i="1"/>
  <c r="Y738" i="1"/>
  <c r="P733" i="1"/>
  <c r="I733" i="1"/>
  <c r="I724" i="1"/>
  <c r="J733" i="1"/>
  <c r="L733" i="1"/>
  <c r="Y733" i="1"/>
  <c r="AA402" i="1" l="1"/>
  <c r="AA656" i="1"/>
  <c r="AA623" i="1"/>
  <c r="AA505" i="1"/>
  <c r="AA486" i="1"/>
  <c r="Y490" i="1"/>
  <c r="AA490" i="1" s="1"/>
  <c r="Y604" i="1"/>
  <c r="AA604" i="1" s="1"/>
  <c r="AA589" i="1"/>
  <c r="AA668" i="1"/>
  <c r="AA552" i="1"/>
  <c r="AA392" i="1"/>
  <c r="AA692" i="1"/>
  <c r="AA700" i="1"/>
  <c r="Y705" i="1"/>
  <c r="AA708" i="1"/>
  <c r="Y713" i="1"/>
  <c r="AA714" i="1"/>
  <c r="Y675" i="1"/>
  <c r="AA675" i="1" s="1"/>
  <c r="AA669" i="1"/>
  <c r="AA641" i="1"/>
  <c r="AA555" i="1"/>
  <c r="Y594" i="1"/>
  <c r="AA550" i="1"/>
  <c r="Y603" i="1"/>
  <c r="AA603" i="1" s="1"/>
  <c r="Y588" i="1"/>
  <c r="AA559" i="1"/>
  <c r="Y13" i="1"/>
  <c r="AA13" i="1" s="1"/>
  <c r="AA376" i="1"/>
  <c r="AA400" i="1"/>
  <c r="Y534" i="1"/>
  <c r="AA534" i="1" s="1"/>
  <c r="AA546" i="1"/>
  <c r="AA535" i="1"/>
  <c r="G475" i="1"/>
  <c r="Y459" i="1"/>
  <c r="AA459" i="1" s="1"/>
  <c r="AA464" i="1"/>
  <c r="J443" i="1"/>
  <c r="Y373" i="1"/>
  <c r="AA373" i="1" s="1"/>
  <c r="AA394" i="1"/>
  <c r="Y453" i="1"/>
  <c r="Y438" i="1" s="1"/>
  <c r="AA455" i="1"/>
  <c r="AA444" i="1"/>
  <c r="AA395" i="1"/>
  <c r="Y381" i="1"/>
  <c r="AA381" i="1" s="1"/>
  <c r="AA401" i="1"/>
  <c r="Y375" i="1"/>
  <c r="AA396" i="1"/>
  <c r="Y361" i="1"/>
  <c r="AA361" i="1" s="1"/>
  <c r="AA364" i="1"/>
  <c r="Y235" i="1"/>
  <c r="AA235" i="1" s="1"/>
  <c r="AA348" i="1"/>
  <c r="AA358" i="1"/>
  <c r="AA362" i="1"/>
  <c r="Y352" i="1"/>
  <c r="AA352" i="1" s="1"/>
  <c r="AA355" i="1"/>
  <c r="Y260" i="1"/>
  <c r="AA260" i="1" s="1"/>
  <c r="AA284" i="1"/>
  <c r="AA301" i="1"/>
  <c r="AA273" i="1"/>
  <c r="AA270" i="1"/>
  <c r="Y237" i="1"/>
  <c r="AA261" i="1"/>
  <c r="AA316" i="1"/>
  <c r="AA290" i="1"/>
  <c r="AA238" i="1"/>
  <c r="AA298" i="1"/>
  <c r="Y264" i="1"/>
  <c r="AA267" i="1"/>
  <c r="AA33" i="1"/>
  <c r="AA24" i="1"/>
  <c r="AA28" i="1"/>
  <c r="AA31" i="1"/>
  <c r="AA99" i="1"/>
  <c r="AA22" i="1"/>
  <c r="AA144" i="1"/>
  <c r="AA25" i="1"/>
  <c r="Y7" i="1"/>
  <c r="AA7" i="1" s="1"/>
  <c r="AA21" i="1"/>
  <c r="Y174" i="1"/>
  <c r="AA178" i="1"/>
  <c r="Y185" i="1"/>
  <c r="AA189" i="1"/>
  <c r="AA117" i="1"/>
  <c r="Y105" i="1"/>
  <c r="AA110" i="1"/>
  <c r="Y136" i="1"/>
  <c r="AA138" i="1"/>
  <c r="Y81" i="1"/>
  <c r="AA86" i="1"/>
  <c r="Y37" i="1"/>
  <c r="AA43" i="1"/>
  <c r="AA54" i="1"/>
  <c r="Y61" i="1"/>
  <c r="AA65" i="1"/>
  <c r="Y121" i="1"/>
  <c r="AA123" i="1"/>
  <c r="Y73" i="1"/>
  <c r="AA75" i="1"/>
  <c r="AA55" i="1"/>
  <c r="Y130" i="1"/>
  <c r="AA132" i="1"/>
  <c r="B106" i="2"/>
  <c r="O193" i="2"/>
  <c r="M192" i="2"/>
  <c r="O192" i="2" s="1"/>
  <c r="G192" i="2"/>
  <c r="B193" i="2"/>
  <c r="J7" i="2"/>
  <c r="J4" i="2" s="1"/>
  <c r="Q5" i="2" s="1"/>
  <c r="B21" i="2"/>
  <c r="O21" i="2"/>
  <c r="M7" i="2"/>
  <c r="B7" i="2" s="1"/>
  <c r="E4" i="2"/>
  <c r="J673" i="1"/>
  <c r="J664" i="1" s="1"/>
  <c r="Z17" i="1"/>
  <c r="M98" i="1"/>
  <c r="M29" i="1" s="1"/>
  <c r="P8" i="1"/>
  <c r="Q673" i="1"/>
  <c r="Q664" i="1" s="1"/>
  <c r="U382" i="1"/>
  <c r="U19" i="1" s="1"/>
  <c r="G377" i="1"/>
  <c r="G14" i="1" s="1"/>
  <c r="W374" i="1"/>
  <c r="W11" i="1" s="1"/>
  <c r="L347" i="1"/>
  <c r="T382" i="1"/>
  <c r="T19" i="1" s="1"/>
  <c r="J668" i="1"/>
  <c r="K377" i="1"/>
  <c r="K14" i="1" s="1"/>
  <c r="G747" i="1"/>
  <c r="G723" i="1" s="1"/>
  <c r="I752" i="1"/>
  <c r="I743" i="1" s="1"/>
  <c r="M588" i="1"/>
  <c r="M556" i="1" s="1"/>
  <c r="U374" i="1"/>
  <c r="U11" i="1" s="1"/>
  <c r="P382" i="1"/>
  <c r="P19" i="1" s="1"/>
  <c r="L504" i="1"/>
  <c r="Q264" i="1"/>
  <c r="Q263" i="1" s="1"/>
  <c r="Q255" i="1" s="1"/>
  <c r="M377" i="1"/>
  <c r="M14" i="1" s="1"/>
  <c r="J377" i="1"/>
  <c r="J14" i="1" s="1"/>
  <c r="N469" i="1"/>
  <c r="E8" i="1"/>
  <c r="T8" i="1"/>
  <c r="Q374" i="1"/>
  <c r="Q11" i="1" s="1"/>
  <c r="V10" i="1"/>
  <c r="G8" i="1"/>
  <c r="J544" i="1"/>
  <c r="J542" i="1" s="1"/>
  <c r="J529" i="1" s="1"/>
  <c r="Z747" i="1"/>
  <c r="Z723" i="1" s="1"/>
  <c r="F501" i="1"/>
  <c r="U668" i="1"/>
  <c r="U673" i="1"/>
  <c r="U664" i="1" s="1"/>
  <c r="N347" i="1"/>
  <c r="Z382" i="1"/>
  <c r="Z19" i="1" s="1"/>
  <c r="K347" i="1"/>
  <c r="W484" i="1"/>
  <c r="Q8" i="1"/>
  <c r="R377" i="1"/>
  <c r="R14" i="1" s="1"/>
  <c r="K346" i="1"/>
  <c r="G17" i="1"/>
  <c r="J399" i="1"/>
  <c r="J379" i="1" s="1"/>
  <c r="S346" i="1"/>
  <c r="Y371" i="1"/>
  <c r="H10" i="1"/>
  <c r="X500" i="1"/>
  <c r="P374" i="1"/>
  <c r="P11" i="1" s="1"/>
  <c r="U30" i="1"/>
  <c r="J54" i="1"/>
  <c r="J29" i="1" s="1"/>
  <c r="P377" i="1"/>
  <c r="P14" i="1" s="1"/>
  <c r="V17" i="1"/>
  <c r="N382" i="1"/>
  <c r="N19" i="1" s="1"/>
  <c r="T17" i="1"/>
  <c r="L747" i="1"/>
  <c r="S475" i="1"/>
  <c r="J382" i="1"/>
  <c r="V382" i="1"/>
  <c r="V19" i="1" s="1"/>
  <c r="T98" i="1"/>
  <c r="T29" i="1" s="1"/>
  <c r="X30" i="1"/>
  <c r="T377" i="1"/>
  <c r="T14" i="1" s="1"/>
  <c r="Q436" i="1"/>
  <c r="H17" i="1"/>
  <c r="K10" i="1"/>
  <c r="W382" i="1"/>
  <c r="W19" i="1" s="1"/>
  <c r="M347" i="1"/>
  <c r="I10" i="1"/>
  <c r="Y382" i="1"/>
  <c r="X691" i="1"/>
  <c r="N377" i="1"/>
  <c r="N14" i="1" s="1"/>
  <c r="R10" i="1"/>
  <c r="R8" i="1"/>
  <c r="L8" i="1"/>
  <c r="G10" i="1"/>
  <c r="H382" i="1"/>
  <c r="H19" i="1" s="1"/>
  <c r="M668" i="1"/>
  <c r="H29" i="1"/>
  <c r="H257" i="1"/>
  <c r="X29" i="1"/>
  <c r="H470" i="1"/>
  <c r="T534" i="1"/>
  <c r="E347" i="1"/>
  <c r="E382" i="1"/>
  <c r="E19" i="1" s="1"/>
  <c r="M675" i="1"/>
  <c r="M673" i="1" s="1"/>
  <c r="M664" i="1" s="1"/>
  <c r="L377" i="1"/>
  <c r="L14" i="1" s="1"/>
  <c r="Z10" i="1"/>
  <c r="Z54" i="1"/>
  <c r="Z29" i="1" s="1"/>
  <c r="H347" i="1"/>
  <c r="N668" i="1"/>
  <c r="N666" i="1"/>
  <c r="O347" i="1"/>
  <c r="N604" i="1"/>
  <c r="N603" i="1" s="1"/>
  <c r="N582" i="1" s="1"/>
  <c r="N549" i="1" s="1"/>
  <c r="U458" i="1"/>
  <c r="U436" i="1" s="1"/>
  <c r="H255" i="1"/>
  <c r="V30" i="1"/>
  <c r="J374" i="1"/>
  <c r="J11" i="1" s="1"/>
  <c r="Q10" i="1"/>
  <c r="X61" i="1"/>
  <c r="X58" i="1" s="1"/>
  <c r="X47" i="1" s="1"/>
  <c r="F374" i="1"/>
  <c r="F11" i="1" s="1"/>
  <c r="U8" i="1"/>
  <c r="K666" i="1"/>
  <c r="U399" i="1"/>
  <c r="U379" i="1" s="1"/>
  <c r="S443" i="1"/>
  <c r="I436" i="1"/>
  <c r="Y544" i="1"/>
  <c r="N470" i="1"/>
  <c r="I8" i="1"/>
  <c r="N8" i="1"/>
  <c r="J436" i="1"/>
  <c r="I30" i="1"/>
  <c r="U61" i="1"/>
  <c r="U50" i="1" s="1"/>
  <c r="Z470" i="1"/>
  <c r="R347" i="1"/>
  <c r="Z50" i="1"/>
  <c r="X374" i="1"/>
  <c r="X11" i="1" s="1"/>
  <c r="N475" i="1"/>
  <c r="I382" i="1"/>
  <c r="I19" i="1" s="1"/>
  <c r="Z347" i="1"/>
  <c r="L17" i="1"/>
  <c r="N374" i="1"/>
  <c r="N11" i="1" s="1"/>
  <c r="Z30" i="1"/>
  <c r="V374" i="1"/>
  <c r="V11" i="1" s="1"/>
  <c r="K17" i="1"/>
  <c r="X10" i="1"/>
  <c r="W377" i="1"/>
  <c r="W14" i="1" s="1"/>
  <c r="I377" i="1"/>
  <c r="I14" i="1" s="1"/>
  <c r="O377" i="1"/>
  <c r="O14" i="1" s="1"/>
  <c r="K382" i="1"/>
  <c r="K19" i="1" s="1"/>
  <c r="I534" i="1"/>
  <c r="I398" i="1" s="1"/>
  <c r="I378" i="1" s="1"/>
  <c r="W50" i="1"/>
  <c r="V260" i="1"/>
  <c r="V236" i="1" s="1"/>
  <c r="S8" i="1"/>
  <c r="L374" i="1"/>
  <c r="L11" i="1" s="1"/>
  <c r="W501" i="1"/>
  <c r="U10" i="1"/>
  <c r="Q30" i="1"/>
  <c r="U377" i="1"/>
  <c r="U14" i="1" s="1"/>
  <c r="V47" i="1"/>
  <c r="Z399" i="1"/>
  <c r="Z379" i="1" s="1"/>
  <c r="S438" i="1"/>
  <c r="J347" i="1"/>
  <c r="R30" i="1"/>
  <c r="J30" i="1"/>
  <c r="U470" i="1"/>
  <c r="G374" i="1"/>
  <c r="G11" i="1" s="1"/>
  <c r="R374" i="1"/>
  <c r="R11" i="1" s="1"/>
  <c r="X382" i="1"/>
  <c r="X19" i="1" s="1"/>
  <c r="Z582" i="1"/>
  <c r="Z549" i="1" s="1"/>
  <c r="Z584" i="1"/>
  <c r="Z551" i="1" s="1"/>
  <c r="R399" i="1"/>
  <c r="Y377" i="1"/>
  <c r="S691" i="1"/>
  <c r="X501" i="1"/>
  <c r="D504" i="1"/>
  <c r="K257" i="1"/>
  <c r="W58" i="1"/>
  <c r="W47" i="1" s="1"/>
  <c r="G470" i="1"/>
  <c r="P475" i="1"/>
  <c r="L19" i="1"/>
  <c r="M374" i="1"/>
  <c r="M11" i="1" s="1"/>
  <c r="E377" i="1"/>
  <c r="E14" i="1" s="1"/>
  <c r="M10" i="1"/>
  <c r="J8" i="1"/>
  <c r="M691" i="1"/>
  <c r="W399" i="1"/>
  <c r="I347" i="1"/>
  <c r="V675" i="1"/>
  <c r="V673" i="1" s="1"/>
  <c r="V664" i="1" s="1"/>
  <c r="P668" i="1"/>
  <c r="R484" i="1"/>
  <c r="R483" i="1" s="1"/>
  <c r="T483" i="1"/>
  <c r="T469" i="1" s="1"/>
  <c r="O260" i="1"/>
  <c r="O236" i="1" s="1"/>
  <c r="J17" i="1"/>
  <c r="M534" i="1"/>
  <c r="N10" i="1"/>
  <c r="V54" i="1"/>
  <c r="Z374" i="1"/>
  <c r="Z11" i="1" s="1"/>
  <c r="J752" i="1"/>
  <c r="J743" i="1" s="1"/>
  <c r="J744" i="1"/>
  <c r="Q90" i="1"/>
  <c r="V744" i="1"/>
  <c r="V719" i="1" s="1"/>
  <c r="O484" i="1"/>
  <c r="O483" i="1" s="1"/>
  <c r="O469" i="1" s="1"/>
  <c r="S17" i="1"/>
  <c r="W346" i="1"/>
  <c r="J551" i="1"/>
  <c r="L582" i="1"/>
  <c r="L549" i="1" s="1"/>
  <c r="X438" i="1"/>
  <c r="Y475" i="1"/>
  <c r="AA475" i="1" s="1"/>
  <c r="G30" i="1"/>
  <c r="M484" i="1"/>
  <c r="M483" i="1" s="1"/>
  <c r="M469" i="1" s="1"/>
  <c r="T475" i="1"/>
  <c r="X8" i="1"/>
  <c r="T584" i="1"/>
  <c r="T551" i="1" s="1"/>
  <c r="L584" i="1"/>
  <c r="L551" i="1" s="1"/>
  <c r="P584" i="1"/>
  <c r="L346" i="1"/>
  <c r="Q668" i="1"/>
  <c r="T347" i="1"/>
  <c r="H8" i="1"/>
  <c r="W347" i="1"/>
  <c r="Q382" i="1"/>
  <c r="Q19" i="1" s="1"/>
  <c r="G668" i="1"/>
  <c r="T399" i="1"/>
  <c r="T379" i="1" s="1"/>
  <c r="L10" i="1"/>
  <c r="G264" i="1"/>
  <c r="G263" i="1" s="1"/>
  <c r="G255" i="1" s="1"/>
  <c r="X377" i="1"/>
  <c r="X14" i="1" s="1"/>
  <c r="Q377" i="1"/>
  <c r="Q14" i="1" s="1"/>
  <c r="K374" i="1"/>
  <c r="K11" i="1" s="1"/>
  <c r="G346" i="1"/>
  <c r="Y484" i="1"/>
  <c r="P98" i="1"/>
  <c r="P29" i="1" s="1"/>
  <c r="K688" i="1"/>
  <c r="K691" i="1"/>
  <c r="O374" i="1"/>
  <c r="O11" i="1" s="1"/>
  <c r="J10" i="1"/>
  <c r="E17" i="1"/>
  <c r="O534" i="1"/>
  <c r="L399" i="1"/>
  <c r="L379" i="1" s="1"/>
  <c r="Z377" i="1"/>
  <c r="Z14" i="1" s="1"/>
  <c r="R531" i="1"/>
  <c r="N17" i="1"/>
  <c r="K260" i="1"/>
  <c r="K236" i="1" s="1"/>
  <c r="E374" i="1"/>
  <c r="E11" i="1" s="1"/>
  <c r="W10" i="1"/>
  <c r="D443" i="1"/>
  <c r="V377" i="1"/>
  <c r="V14" i="1" s="1"/>
  <c r="G399" i="1"/>
  <c r="G379" i="1" s="1"/>
  <c r="K30" i="1"/>
  <c r="V588" i="1"/>
  <c r="V556" i="1" s="1"/>
  <c r="S753" i="1"/>
  <c r="S744" i="1" s="1"/>
  <c r="S719" i="1" s="1"/>
  <c r="J438" i="1"/>
  <c r="J50" i="1"/>
  <c r="N30" i="1"/>
  <c r="G72" i="1"/>
  <c r="G47" i="1" s="1"/>
  <c r="R529" i="1"/>
  <c r="N399" i="1"/>
  <c r="N379" i="1" s="1"/>
  <c r="M382" i="1"/>
  <c r="U17" i="1"/>
  <c r="U398" i="1"/>
  <c r="U378" i="1" s="1"/>
  <c r="W650" i="1"/>
  <c r="G347" i="1"/>
  <c r="P747" i="1"/>
  <c r="P723" i="1" s="1"/>
  <c r="U347" i="1"/>
  <c r="J19" i="1"/>
  <c r="K8" i="1"/>
  <c r="T346" i="1"/>
  <c r="H374" i="1"/>
  <c r="H11" i="1" s="1"/>
  <c r="V255" i="1"/>
  <c r="E584" i="1"/>
  <c r="E551" i="1" s="1"/>
  <c r="H399" i="1"/>
  <c r="H379" i="1" s="1"/>
  <c r="R257" i="1"/>
  <c r="N534" i="1"/>
  <c r="R194" i="1"/>
  <c r="T691" i="1"/>
  <c r="X443" i="1"/>
  <c r="S534" i="1"/>
  <c r="O512" i="1"/>
  <c r="O511" i="1" s="1"/>
  <c r="R54" i="1"/>
  <c r="I399" i="1"/>
  <c r="I379" i="1" s="1"/>
  <c r="I374" i="1"/>
  <c r="I11" i="1" s="1"/>
  <c r="Z8" i="1"/>
  <c r="N264" i="1"/>
  <c r="J264" i="1"/>
  <c r="D544" i="1"/>
  <c r="D531" i="1" s="1"/>
  <c r="V438" i="1"/>
  <c r="O257" i="1"/>
  <c r="X686" i="1"/>
  <c r="P691" i="1"/>
  <c r="R50" i="1"/>
  <c r="U544" i="1"/>
  <c r="O382" i="1"/>
  <c r="O19" i="1" s="1"/>
  <c r="V8" i="1"/>
  <c r="I346" i="1"/>
  <c r="J475" i="1"/>
  <c r="J484" i="1"/>
  <c r="D374" i="1"/>
  <c r="D136" i="1"/>
  <c r="E723" i="1"/>
  <c r="O531" i="1"/>
  <c r="Q531" i="1"/>
  <c r="F419" i="1"/>
  <c r="F141" i="1"/>
  <c r="N54" i="1"/>
  <c r="N29" i="1" s="1"/>
  <c r="N346" i="1"/>
  <c r="D380" i="1"/>
  <c r="D17" i="1" s="1"/>
  <c r="Y380" i="1"/>
  <c r="AA380" i="1" s="1"/>
  <c r="D361" i="1"/>
  <c r="K469" i="1"/>
  <c r="D282" i="1"/>
  <c r="D697" i="1"/>
  <c r="M512" i="1"/>
  <c r="M504" i="1"/>
  <c r="U18" i="1"/>
  <c r="D730" i="1"/>
  <c r="D728" i="1" s="1"/>
  <c r="Y443" i="1"/>
  <c r="AA443" i="1" s="1"/>
  <c r="F744" i="1"/>
  <c r="D691" i="1"/>
  <c r="G666" i="1"/>
  <c r="D650" i="1"/>
  <c r="X436" i="1"/>
  <c r="G443" i="1"/>
  <c r="V257" i="1"/>
  <c r="N50" i="1"/>
  <c r="N23" i="1" s="1"/>
  <c r="M102" i="1"/>
  <c r="Q61" i="1"/>
  <c r="Q58" i="1" s="1"/>
  <c r="Q47" i="1" s="1"/>
  <c r="E399" i="1"/>
  <c r="E379" i="1" s="1"/>
  <c r="K470" i="1"/>
  <c r="I470" i="1"/>
  <c r="S399" i="1"/>
  <c r="S379" i="1" s="1"/>
  <c r="D373" i="1"/>
  <c r="D10" i="1" s="1"/>
  <c r="D264" i="1"/>
  <c r="D263" i="1" s="1"/>
  <c r="D72" i="1"/>
  <c r="T747" i="1"/>
  <c r="T723" i="1" s="1"/>
  <c r="Q17" i="1"/>
  <c r="Q399" i="1"/>
  <c r="Q379" i="1" s="1"/>
  <c r="W504" i="1"/>
  <c r="W398" i="1" s="1"/>
  <c r="M529" i="1"/>
  <c r="R382" i="1"/>
  <c r="R19" i="1" s="1"/>
  <c r="U264" i="1"/>
  <c r="Y666" i="1"/>
  <c r="Y673" i="1"/>
  <c r="D713" i="1"/>
  <c r="V691" i="1"/>
  <c r="D645" i="1"/>
  <c r="Q484" i="1"/>
  <c r="Q475" i="1"/>
  <c r="D453" i="1"/>
  <c r="X753" i="1"/>
  <c r="X747" i="1"/>
  <c r="X723" i="1" s="1"/>
  <c r="S19" i="1"/>
  <c r="D557" i="1"/>
  <c r="U346" i="1"/>
  <c r="T744" i="1"/>
  <c r="T719" i="1" s="1"/>
  <c r="T752" i="1"/>
  <c r="T743" i="1" s="1"/>
  <c r="T717" i="1" s="1"/>
  <c r="P185" i="1"/>
  <c r="P182" i="1" s="1"/>
  <c r="D322" i="1"/>
  <c r="P347" i="1"/>
  <c r="R346" i="1"/>
  <c r="L500" i="1"/>
  <c r="X399" i="1"/>
  <c r="X379" i="1" s="1"/>
  <c r="H30" i="1"/>
  <c r="J346" i="1"/>
  <c r="V347" i="1"/>
  <c r="D121" i="1"/>
  <c r="D120" i="1" s="1"/>
  <c r="Y691" i="1"/>
  <c r="X688" i="1"/>
  <c r="G469" i="1"/>
  <c r="D382" i="1"/>
  <c r="S347" i="1"/>
  <c r="P346" i="1"/>
  <c r="T255" i="1"/>
  <c r="D260" i="1"/>
  <c r="H377" i="1"/>
  <c r="H14" i="1" s="1"/>
  <c r="W500" i="1"/>
  <c r="H346" i="1"/>
  <c r="D375" i="1"/>
  <c r="D174" i="1"/>
  <c r="E453" i="1"/>
  <c r="E443" i="1"/>
  <c r="Q512" i="1"/>
  <c r="Q504" i="1"/>
  <c r="T504" i="1"/>
  <c r="T512" i="1"/>
  <c r="E504" i="1"/>
  <c r="E512" i="1"/>
  <c r="H588" i="1"/>
  <c r="H556" i="1" s="1"/>
  <c r="N531" i="1"/>
  <c r="Y399" i="1"/>
  <c r="F443" i="1"/>
  <c r="K255" i="1"/>
  <c r="K230" i="1" s="1"/>
  <c r="R72" i="1"/>
  <c r="W257" i="1"/>
  <c r="L30" i="1"/>
  <c r="P257" i="1"/>
  <c r="M531" i="1"/>
  <c r="Q346" i="1"/>
  <c r="E346" i="1"/>
  <c r="J512" i="1"/>
  <c r="J504" i="1"/>
  <c r="X483" i="1"/>
  <c r="X469" i="1" s="1"/>
  <c r="X470" i="1"/>
  <c r="P10" i="1"/>
  <c r="Q438" i="1"/>
  <c r="L534" i="1"/>
  <c r="L544" i="1"/>
  <c r="P551" i="1"/>
  <c r="O17" i="1"/>
  <c r="M18" i="1"/>
  <c r="P30" i="1"/>
  <c r="E686" i="1"/>
  <c r="Q582" i="1"/>
  <c r="Q549" i="1" s="1"/>
  <c r="P531" i="1"/>
  <c r="T257" i="1"/>
  <c r="H753" i="1"/>
  <c r="H747" i="1"/>
  <c r="H723" i="1" s="1"/>
  <c r="E691" i="1"/>
  <c r="S504" i="1"/>
  <c r="S512" i="1"/>
  <c r="P504" i="1"/>
  <c r="P512" i="1"/>
  <c r="L260" i="1"/>
  <c r="L236" i="1" s="1"/>
  <c r="L264" i="1"/>
  <c r="T10" i="1"/>
  <c r="E10" i="1"/>
  <c r="V50" i="1"/>
  <c r="H666" i="1"/>
  <c r="N436" i="1"/>
  <c r="P174" i="1"/>
  <c r="S98" i="1"/>
  <c r="S29" i="1" s="1"/>
  <c r="P453" i="1"/>
  <c r="P438" i="1" s="1"/>
  <c r="I531" i="1"/>
  <c r="Q93" i="1"/>
  <c r="S257" i="1"/>
  <c r="E688" i="1"/>
  <c r="V470" i="1"/>
  <c r="X668" i="1"/>
  <c r="X675" i="1"/>
  <c r="G512" i="1"/>
  <c r="G504" i="1"/>
  <c r="L501" i="1"/>
  <c r="F382" i="1"/>
  <c r="F19" i="1" s="1"/>
  <c r="S10" i="1"/>
  <c r="O61" i="1"/>
  <c r="O58" i="1" s="1"/>
  <c r="M650" i="1"/>
  <c r="K744" i="1"/>
  <c r="K719" i="1" s="1"/>
  <c r="K752" i="1"/>
  <c r="K743" i="1" s="1"/>
  <c r="K717" i="1" s="1"/>
  <c r="E675" i="1"/>
  <c r="E668" i="1"/>
  <c r="D105" i="1"/>
  <c r="D81" i="1"/>
  <c r="T582" i="1"/>
  <c r="T549" i="1" s="1"/>
  <c r="J549" i="1"/>
  <c r="E582" i="1"/>
  <c r="E549" i="1" s="1"/>
  <c r="I160" i="1"/>
  <c r="I159" i="1" s="1"/>
  <c r="O737" i="1"/>
  <c r="S255" i="1"/>
  <c r="D206" i="1"/>
  <c r="R523" i="1"/>
  <c r="D376" i="1"/>
  <c r="V544" i="1"/>
  <c r="V534" i="1"/>
  <c r="K544" i="1"/>
  <c r="K534" i="1"/>
  <c r="T374" i="1"/>
  <c r="T11" i="1" s="1"/>
  <c r="S542" i="1"/>
  <c r="S529" i="1" s="1"/>
  <c r="S531" i="1"/>
  <c r="V399" i="1"/>
  <c r="V379" i="1" s="1"/>
  <c r="Q347" i="1"/>
  <c r="M260" i="1"/>
  <c r="M283" i="1"/>
  <c r="F197" i="1"/>
  <c r="D114" i="1"/>
  <c r="S30" i="1"/>
  <c r="E73" i="1"/>
  <c r="E54" i="1"/>
  <c r="D37" i="1"/>
  <c r="M237" i="1"/>
  <c r="P752" i="1"/>
  <c r="P743" i="1" s="1"/>
  <c r="P744" i="1"/>
  <c r="Y697" i="1"/>
  <c r="S695" i="1"/>
  <c r="S686" i="1" s="1"/>
  <c r="S688" i="1"/>
  <c r="Q584" i="1"/>
  <c r="Q551" i="1" s="1"/>
  <c r="L29" i="1"/>
  <c r="T531" i="1"/>
  <c r="O255" i="1"/>
  <c r="O10" i="1"/>
  <c r="U753" i="1"/>
  <c r="U747" i="1"/>
  <c r="U723" i="1" s="1"/>
  <c r="L744" i="1"/>
  <c r="L752" i="1"/>
  <c r="L743" i="1" s="1"/>
  <c r="V688" i="1"/>
  <c r="V695" i="1"/>
  <c r="V686" i="1" s="1"/>
  <c r="T688" i="1"/>
  <c r="T695" i="1"/>
  <c r="T686" i="1" s="1"/>
  <c r="Q588" i="1"/>
  <c r="Q556" i="1" s="1"/>
  <c r="S675" i="1"/>
  <c r="S668" i="1"/>
  <c r="P673" i="1"/>
  <c r="P664" i="1" s="1"/>
  <c r="P666" i="1"/>
  <c r="X592" i="1"/>
  <c r="X582" i="1" s="1"/>
  <c r="X549" i="1" s="1"/>
  <c r="X584" i="1"/>
  <c r="X551" i="1" s="1"/>
  <c r="S377" i="1"/>
  <c r="G381" i="1"/>
  <c r="K399" i="1"/>
  <c r="K379" i="1" s="1"/>
  <c r="D774" i="1"/>
  <c r="G383" i="1"/>
  <c r="F136" i="1"/>
  <c r="F93" i="1" s="1"/>
  <c r="D130" i="1"/>
  <c r="D385" i="1"/>
  <c r="M346" i="1"/>
  <c r="E30" i="1"/>
  <c r="O81" i="1"/>
  <c r="N753" i="1"/>
  <c r="N747" i="1"/>
  <c r="N723" i="1" s="1"/>
  <c r="W371" i="1"/>
  <c r="E534" i="1"/>
  <c r="E544" i="1"/>
  <c r="D405" i="1"/>
  <c r="R511" i="1"/>
  <c r="R501" i="1"/>
  <c r="E283" i="1"/>
  <c r="E260" i="1"/>
  <c r="E236" i="1" s="1"/>
  <c r="T453" i="1"/>
  <c r="T438" i="1" s="1"/>
  <c r="I604" i="1"/>
  <c r="I603" i="1" s="1"/>
  <c r="P148" i="1"/>
  <c r="P147" i="1" s="1"/>
  <c r="W622" i="1"/>
  <c r="D622" i="1"/>
  <c r="X232" i="1"/>
  <c r="G54" i="1"/>
  <c r="G29" i="1" s="1"/>
  <c r="V98" i="1"/>
  <c r="M688" i="1"/>
  <c r="M695" i="1"/>
  <c r="P695" i="1"/>
  <c r="P686" i="1" s="1"/>
  <c r="P688" i="1"/>
  <c r="T675" i="1"/>
  <c r="T668" i="1"/>
  <c r="E483" i="1"/>
  <c r="E469" i="1" s="1"/>
  <c r="E470" i="1"/>
  <c r="V443" i="1"/>
  <c r="D412" i="1"/>
  <c r="D381" i="1"/>
  <c r="F484" i="1"/>
  <c r="F475" i="1"/>
  <c r="S483" i="1"/>
  <c r="S469" i="1" s="1"/>
  <c r="S470" i="1"/>
  <c r="P483" i="1"/>
  <c r="P470" i="1"/>
  <c r="D425" i="1"/>
  <c r="D419" i="1"/>
  <c r="K459" i="1"/>
  <c r="K443" i="1"/>
  <c r="H459" i="1"/>
  <c r="H443" i="1"/>
  <c r="H398" i="1" s="1"/>
  <c r="D337" i="1"/>
  <c r="Y347" i="1"/>
  <c r="Y283" i="1"/>
  <c r="AA283" i="1" s="1"/>
  <c r="F264" i="1"/>
  <c r="F260" i="1"/>
  <c r="F236" i="1" s="1"/>
  <c r="T30" i="1"/>
  <c r="G19" i="1"/>
  <c r="O352" i="1"/>
  <c r="O346" i="1" s="1"/>
  <c r="D347" i="1"/>
  <c r="D352" i="1"/>
  <c r="S773" i="1"/>
  <c r="G744" i="1"/>
  <c r="G752" i="1"/>
  <c r="G743" i="1" s="1"/>
  <c r="Z744" i="1"/>
  <c r="Z719" i="1" s="1"/>
  <c r="Z752" i="1"/>
  <c r="Z743" i="1" s="1"/>
  <c r="O691" i="1"/>
  <c r="O697" i="1"/>
  <c r="U728" i="1"/>
  <c r="F730" i="1"/>
  <c r="F723" i="1"/>
  <c r="L697" i="1"/>
  <c r="L691" i="1"/>
  <c r="I697" i="1"/>
  <c r="I691" i="1"/>
  <c r="W645" i="1"/>
  <c r="S604" i="1"/>
  <c r="S588" i="1"/>
  <c r="S556" i="1" s="1"/>
  <c r="M622" i="1"/>
  <c r="G584" i="1"/>
  <c r="G551" i="1" s="1"/>
  <c r="G592" i="1"/>
  <c r="G582" i="1" s="1"/>
  <c r="G549" i="1" s="1"/>
  <c r="I645" i="1"/>
  <c r="F622" i="1"/>
  <c r="Y557" i="1"/>
  <c r="O443" i="1"/>
  <c r="O459" i="1"/>
  <c r="M443" i="1"/>
  <c r="M459" i="1"/>
  <c r="D458" i="1"/>
  <c r="I438" i="1"/>
  <c r="Z534" i="1"/>
  <c r="Z398" i="1" s="1"/>
  <c r="Z378" i="1" s="1"/>
  <c r="Z544" i="1"/>
  <c r="P255" i="1"/>
  <c r="P419" i="1"/>
  <c r="F377" i="1"/>
  <c r="D142" i="1"/>
  <c r="R753" i="1"/>
  <c r="R747" i="1"/>
  <c r="R723" i="1" s="1"/>
  <c r="O753" i="1"/>
  <c r="O747" i="1"/>
  <c r="O723" i="1" s="1"/>
  <c r="R705" i="1"/>
  <c r="I713" i="1"/>
  <c r="W705" i="1"/>
  <c r="F705" i="1"/>
  <c r="Z697" i="1"/>
  <c r="Z691" i="1"/>
  <c r="F697" i="1"/>
  <c r="F691" i="1"/>
  <c r="O675" i="1"/>
  <c r="O668" i="1"/>
  <c r="L675" i="1"/>
  <c r="L668" i="1"/>
  <c r="D703" i="1"/>
  <c r="M645" i="1"/>
  <c r="U592" i="1"/>
  <c r="U582" i="1" s="1"/>
  <c r="U549" i="1" s="1"/>
  <c r="U584" i="1"/>
  <c r="U551" i="1" s="1"/>
  <c r="Y556" i="1"/>
  <c r="S374" i="1"/>
  <c r="X544" i="1"/>
  <c r="X534" i="1"/>
  <c r="H542" i="1"/>
  <c r="H529" i="1" s="1"/>
  <c r="H531" i="1"/>
  <c r="O399" i="1"/>
  <c r="D511" i="1"/>
  <c r="D501" i="1"/>
  <c r="F451" i="1"/>
  <c r="F438" i="1"/>
  <c r="R17" i="1"/>
  <c r="Y512" i="1"/>
  <c r="AA512" i="1" s="1"/>
  <c r="Y504" i="1"/>
  <c r="AA504" i="1" s="1"/>
  <c r="D490" i="1"/>
  <c r="G451" i="1"/>
  <c r="G436" i="1" s="1"/>
  <c r="G438" i="1"/>
  <c r="P412" i="1"/>
  <c r="G544" i="1"/>
  <c r="G534" i="1"/>
  <c r="N405" i="1"/>
  <c r="N403" i="1" s="1"/>
  <c r="J405" i="1"/>
  <c r="G405" i="1"/>
  <c r="G403" i="1" s="1"/>
  <c r="I255" i="1"/>
  <c r="R255" i="1"/>
  <c r="I17" i="1"/>
  <c r="D753" i="1"/>
  <c r="D747" i="1"/>
  <c r="R737" i="1"/>
  <c r="S723" i="1"/>
  <c r="O705" i="1"/>
  <c r="U697" i="1"/>
  <c r="U691" i="1"/>
  <c r="Q697" i="1"/>
  <c r="Q691" i="1"/>
  <c r="N697" i="1"/>
  <c r="N691" i="1"/>
  <c r="J697" i="1"/>
  <c r="J691" i="1"/>
  <c r="F675" i="1"/>
  <c r="F668" i="1"/>
  <c r="K604" i="1"/>
  <c r="K588" i="1"/>
  <c r="K556" i="1" s="1"/>
  <c r="D592" i="1"/>
  <c r="F588" i="1"/>
  <c r="F556" i="1" s="1"/>
  <c r="F604" i="1"/>
  <c r="F603" i="1" s="1"/>
  <c r="R557" i="1"/>
  <c r="I673" i="1"/>
  <c r="I666" i="1"/>
  <c r="F645" i="1"/>
  <c r="W588" i="1"/>
  <c r="W556" i="1" s="1"/>
  <c r="W594" i="1"/>
  <c r="D522" i="1"/>
  <c r="L451" i="1"/>
  <c r="L436" i="1" s="1"/>
  <c r="L438" i="1"/>
  <c r="O371" i="1"/>
  <c r="Y523" i="1"/>
  <c r="P405" i="1"/>
  <c r="F399" i="1"/>
  <c r="D399" i="1"/>
  <c r="D766" i="1"/>
  <c r="Z728" i="1"/>
  <c r="S728" i="1"/>
  <c r="R697" i="1"/>
  <c r="R691" i="1"/>
  <c r="D668" i="1"/>
  <c r="D675" i="1"/>
  <c r="G730" i="1"/>
  <c r="W723" i="1"/>
  <c r="W730" i="1"/>
  <c r="X728" i="1"/>
  <c r="W713" i="1"/>
  <c r="F713" i="1"/>
  <c r="I705" i="1"/>
  <c r="W697" i="1"/>
  <c r="W691" i="1"/>
  <c r="G697" i="1"/>
  <c r="G691" i="1"/>
  <c r="R675" i="1"/>
  <c r="R668" i="1"/>
  <c r="Z675" i="1"/>
  <c r="Z668" i="1"/>
  <c r="Y622" i="1"/>
  <c r="O588" i="1"/>
  <c r="O594" i="1"/>
  <c r="W673" i="1"/>
  <c r="W666" i="1"/>
  <c r="Y645" i="1"/>
  <c r="F592" i="1"/>
  <c r="F557" i="1"/>
  <c r="G588" i="1"/>
  <c r="G556" i="1" s="1"/>
  <c r="P399" i="1"/>
  <c r="P379" i="1" s="1"/>
  <c r="I622" i="1"/>
  <c r="W557" i="1"/>
  <c r="Y584" i="1"/>
  <c r="Y592" i="1"/>
  <c r="M399" i="1"/>
  <c r="I592" i="1"/>
  <c r="S403" i="1"/>
  <c r="Y489" i="1"/>
  <c r="AA489" i="1" s="1"/>
  <c r="P425" i="1"/>
  <c r="F544" i="1"/>
  <c r="F534" i="1"/>
  <c r="D484" i="1"/>
  <c r="D475" i="1"/>
  <c r="L405" i="1"/>
  <c r="F405" i="1"/>
  <c r="I237" i="1"/>
  <c r="I405" i="1"/>
  <c r="H403" i="1"/>
  <c r="W255" i="1"/>
  <c r="T241" i="1"/>
  <c r="T236" i="1"/>
  <c r="F352" i="1"/>
  <c r="P17" i="1"/>
  <c r="I174" i="1"/>
  <c r="W249" i="1"/>
  <c r="Y247" i="1"/>
  <c r="P209" i="1"/>
  <c r="D185" i="1"/>
  <c r="S58" i="1"/>
  <c r="S50" i="1"/>
  <c r="K58" i="1"/>
  <c r="K47" i="1" s="1"/>
  <c r="K50" i="1"/>
  <c r="G23" i="1"/>
  <c r="G34" i="1"/>
  <c r="W237" i="1"/>
  <c r="U241" i="1"/>
  <c r="U236" i="1"/>
  <c r="Q241" i="1"/>
  <c r="Q236" i="1"/>
  <c r="N241" i="1"/>
  <c r="N236" i="1"/>
  <c r="J241" i="1"/>
  <c r="J236" i="1"/>
  <c r="Y240" i="1"/>
  <c r="O240" i="1"/>
  <c r="V93" i="1"/>
  <c r="V120" i="1"/>
  <c r="V90" i="1" s="1"/>
  <c r="Y115" i="1"/>
  <c r="AA115" i="1" s="1"/>
  <c r="M58" i="1"/>
  <c r="M50" i="1"/>
  <c r="Y374" i="1"/>
  <c r="O98" i="1"/>
  <c r="O29" i="1" s="1"/>
  <c r="O115" i="1"/>
  <c r="V346" i="1"/>
  <c r="D30" i="1"/>
  <c r="W774" i="1"/>
  <c r="Q29" i="1"/>
  <c r="P249" i="1"/>
  <c r="I185" i="1"/>
  <c r="F339" i="1"/>
  <c r="F13" i="1"/>
  <c r="I120" i="1"/>
  <c r="M120" i="1"/>
  <c r="X102" i="1"/>
  <c r="X90" i="1" s="1"/>
  <c r="X93" i="1"/>
  <c r="O13" i="1"/>
  <c r="F30" i="1"/>
  <c r="F34" i="1"/>
  <c r="X346" i="1"/>
  <c r="X230" i="1" s="1"/>
  <c r="W241" i="1"/>
  <c r="W236" i="1"/>
  <c r="G241" i="1"/>
  <c r="G236" i="1"/>
  <c r="R240" i="1"/>
  <c r="D197" i="1"/>
  <c r="M30" i="1"/>
  <c r="D58" i="1"/>
  <c r="D50" i="1"/>
  <c r="S241" i="1"/>
  <c r="S236" i="1"/>
  <c r="P241" i="1"/>
  <c r="P236" i="1"/>
  <c r="F347" i="1"/>
  <c r="I249" i="1"/>
  <c r="R247" i="1"/>
  <c r="E98" i="1"/>
  <c r="E115" i="1"/>
  <c r="F8" i="1"/>
  <c r="T58" i="1"/>
  <c r="T47" i="1" s="1"/>
  <c r="T50" i="1"/>
  <c r="P58" i="1"/>
  <c r="P50" i="1"/>
  <c r="H58" i="1"/>
  <c r="H47" i="1" s="1"/>
  <c r="H50" i="1"/>
  <c r="L241" i="1"/>
  <c r="I241" i="1"/>
  <c r="I236" i="1"/>
  <c r="R120" i="1"/>
  <c r="D377" i="1"/>
  <c r="O120" i="1"/>
  <c r="U90" i="1"/>
  <c r="D8" i="1"/>
  <c r="Z346" i="1"/>
  <c r="U29" i="1"/>
  <c r="F129" i="1"/>
  <c r="O30" i="1"/>
  <c r="M8" i="1"/>
  <c r="W17" i="1"/>
  <c r="D249" i="1"/>
  <c r="W185" i="1"/>
  <c r="F235" i="1"/>
  <c r="P105" i="1"/>
  <c r="F72" i="1"/>
  <c r="F50" i="1"/>
  <c r="K29" i="1"/>
  <c r="N34" i="1"/>
  <c r="N20" i="1" s="1"/>
  <c r="K93" i="1"/>
  <c r="K102" i="1"/>
  <c r="K90" i="1" s="1"/>
  <c r="Z241" i="1"/>
  <c r="Z236" i="1"/>
  <c r="F241" i="1"/>
  <c r="D240" i="1"/>
  <c r="Y194" i="1"/>
  <c r="M93" i="1"/>
  <c r="Y30" i="1"/>
  <c r="F10" i="1"/>
  <c r="U93" i="1"/>
  <c r="O72" i="1"/>
  <c r="W30" i="1"/>
  <c r="F98" i="1"/>
  <c r="F29" i="1" s="1"/>
  <c r="J730" i="1"/>
  <c r="J723" i="1"/>
  <c r="Y737" i="1"/>
  <c r="M767" i="1"/>
  <c r="Q747" i="1"/>
  <c r="Q723" i="1" s="1"/>
  <c r="Q753" i="1"/>
  <c r="N728" i="1"/>
  <c r="H728" i="1"/>
  <c r="H603" i="1"/>
  <c r="H582" i="1" s="1"/>
  <c r="H549" i="1" s="1"/>
  <c r="H584" i="1"/>
  <c r="H551" i="1" s="1"/>
  <c r="R443" i="1"/>
  <c r="R459" i="1"/>
  <c r="P165" i="1"/>
  <c r="P159" i="1"/>
  <c r="P153" i="1"/>
  <c r="L141" i="1"/>
  <c r="L90" i="1" s="1"/>
  <c r="L20" i="1" s="1"/>
  <c r="L93" i="1"/>
  <c r="L23" i="1" s="1"/>
  <c r="S141" i="1"/>
  <c r="S90" i="1" s="1"/>
  <c r="S93" i="1"/>
  <c r="R730" i="1"/>
  <c r="Y774" i="1"/>
  <c r="E744" i="1"/>
  <c r="E719" i="1" s="1"/>
  <c r="E752" i="1"/>
  <c r="E743" i="1" s="1"/>
  <c r="E717" i="1" s="1"/>
  <c r="Y650" i="1"/>
  <c r="AA650" i="1" s="1"/>
  <c r="R588" i="1"/>
  <c r="R604" i="1"/>
  <c r="M584" i="1"/>
  <c r="M603" i="1"/>
  <c r="P582" i="1"/>
  <c r="W142" i="1"/>
  <c r="W98" i="1"/>
  <c r="Y166" i="1"/>
  <c r="AA166" i="1" s="1"/>
  <c r="Y160" i="1"/>
  <c r="AA160" i="1" s="1"/>
  <c r="Y154" i="1"/>
  <c r="AA154" i="1" s="1"/>
  <c r="Y148" i="1"/>
  <c r="AA148" i="1" s="1"/>
  <c r="P141" i="1"/>
  <c r="L730" i="1"/>
  <c r="L723" i="1"/>
  <c r="I730" i="1"/>
  <c r="I723" i="1"/>
  <c r="M774" i="1"/>
  <c r="M747" i="1"/>
  <c r="M753" i="1"/>
  <c r="M17" i="1"/>
  <c r="M728" i="1"/>
  <c r="I650" i="1"/>
  <c r="D604" i="1"/>
  <c r="D588" i="1"/>
  <c r="V603" i="1"/>
  <c r="V582" i="1" s="1"/>
  <c r="V549" i="1" s="1"/>
  <c r="V584" i="1"/>
  <c r="V551" i="1" s="1"/>
  <c r="O529" i="1"/>
  <c r="M322" i="1"/>
  <c r="R142" i="1"/>
  <c r="R98" i="1"/>
  <c r="R166" i="1"/>
  <c r="I165" i="1"/>
  <c r="R160" i="1"/>
  <c r="R154" i="1"/>
  <c r="I153" i="1"/>
  <c r="R148" i="1"/>
  <c r="I147" i="1"/>
  <c r="Y142" i="1"/>
  <c r="AA142" i="1" s="1"/>
  <c r="Y98" i="1"/>
  <c r="AA98" i="1" s="1"/>
  <c r="J141" i="1"/>
  <c r="J90" i="1" s="1"/>
  <c r="J20" i="1" s="1"/>
  <c r="J93" i="1"/>
  <c r="J23" i="1" s="1"/>
  <c r="H147" i="1"/>
  <c r="H90" i="1" s="1"/>
  <c r="H93" i="1"/>
  <c r="T141" i="1"/>
  <c r="T90" i="1" s="1"/>
  <c r="T93" i="1"/>
  <c r="Y730" i="1"/>
  <c r="P730" i="1"/>
  <c r="D737" i="1"/>
  <c r="Y767" i="1"/>
  <c r="Y747" i="1"/>
  <c r="Y753" i="1"/>
  <c r="Y724" i="1"/>
  <c r="M724" i="1"/>
  <c r="M737" i="1"/>
  <c r="F650" i="1"/>
  <c r="W458" i="1"/>
  <c r="W438" i="1"/>
  <c r="Y458" i="1"/>
  <c r="I142" i="1"/>
  <c r="I98" i="1"/>
  <c r="R174" i="1"/>
  <c r="D166" i="1"/>
  <c r="D160" i="1"/>
  <c r="D154" i="1"/>
  <c r="D148" i="1"/>
  <c r="D98" i="1"/>
  <c r="Z141" i="1"/>
  <c r="Z90" i="1" s="1"/>
  <c r="Z20" i="1" s="1"/>
  <c r="Z93" i="1"/>
  <c r="Y346" i="1" l="1"/>
  <c r="AA346" i="1" s="1"/>
  <c r="Y236" i="1"/>
  <c r="AA557" i="1"/>
  <c r="Y18" i="1"/>
  <c r="AA18" i="1" s="1"/>
  <c r="AA691" i="1"/>
  <c r="Y703" i="1"/>
  <c r="AA705" i="1"/>
  <c r="AA697" i="1"/>
  <c r="Y712" i="1"/>
  <c r="AA713" i="1"/>
  <c r="AA666" i="1"/>
  <c r="Y664" i="1"/>
  <c r="AA673" i="1"/>
  <c r="AA622" i="1"/>
  <c r="AA374" i="1"/>
  <c r="AA588" i="1"/>
  <c r="AA594" i="1"/>
  <c r="Y551" i="1"/>
  <c r="AA556" i="1"/>
  <c r="AA399" i="1"/>
  <c r="Y542" i="1"/>
  <c r="AA544" i="1"/>
  <c r="Y470" i="1"/>
  <c r="AA484" i="1"/>
  <c r="Y14" i="1"/>
  <c r="AA14" i="1" s="1"/>
  <c r="AA377" i="1"/>
  <c r="Y12" i="1"/>
  <c r="AA12" i="1" s="1"/>
  <c r="AA375" i="1"/>
  <c r="AA438" i="1"/>
  <c r="Y10" i="1"/>
  <c r="AA10" i="1" s="1"/>
  <c r="Y451" i="1"/>
  <c r="AA451" i="1" s="1"/>
  <c r="AA453" i="1"/>
  <c r="Y19" i="1"/>
  <c r="AA19" i="1" s="1"/>
  <c r="AA382" i="1"/>
  <c r="AA458" i="1"/>
  <c r="Y8" i="1"/>
  <c r="AA371" i="1"/>
  <c r="AA347" i="1"/>
  <c r="AA237" i="1"/>
  <c r="Y263" i="1"/>
  <c r="AA263" i="1" s="1"/>
  <c r="AA264" i="1"/>
  <c r="AA236" i="1"/>
  <c r="AA30" i="1"/>
  <c r="AA121" i="1"/>
  <c r="Y120" i="1"/>
  <c r="AA120" i="1" s="1"/>
  <c r="Y171" i="1"/>
  <c r="AA171" i="1" s="1"/>
  <c r="AA174" i="1"/>
  <c r="Y78" i="1"/>
  <c r="AA78" i="1" s="1"/>
  <c r="AA81" i="1"/>
  <c r="U58" i="1"/>
  <c r="U47" i="1" s="1"/>
  <c r="Y34" i="1"/>
  <c r="AA34" i="1" s="1"/>
  <c r="AA37" i="1"/>
  <c r="Y135" i="1"/>
  <c r="AA135" i="1" s="1"/>
  <c r="AA136" i="1"/>
  <c r="Y129" i="1"/>
  <c r="AA129" i="1" s="1"/>
  <c r="AA130" i="1"/>
  <c r="Y102" i="1"/>
  <c r="AA102" i="1" s="1"/>
  <c r="AA105" i="1"/>
  <c r="Y72" i="1"/>
  <c r="AA72" i="1" s="1"/>
  <c r="AA73" i="1"/>
  <c r="AA61" i="1"/>
  <c r="Y58" i="1"/>
  <c r="Y50" i="1"/>
  <c r="AA50" i="1" s="1"/>
  <c r="AA185" i="1"/>
  <c r="Y182" i="1"/>
  <c r="B192" i="2"/>
  <c r="G4" i="2"/>
  <c r="B4" i="2" s="1"/>
  <c r="O7" i="2"/>
  <c r="M4" i="2"/>
  <c r="O4" i="2" s="1"/>
  <c r="U16" i="1"/>
  <c r="O501" i="1"/>
  <c r="D688" i="1"/>
  <c r="V16" i="1"/>
  <c r="L398" i="1"/>
  <c r="L378" i="1" s="1"/>
  <c r="L15" i="1" s="1"/>
  <c r="X16" i="1"/>
  <c r="V29" i="1"/>
  <c r="H232" i="1"/>
  <c r="N584" i="1"/>
  <c r="N551" i="1" s="1"/>
  <c r="V20" i="1"/>
  <c r="Q257" i="1"/>
  <c r="Q232" i="1" s="1"/>
  <c r="G16" i="1"/>
  <c r="J531" i="1"/>
  <c r="N398" i="1"/>
  <c r="N378" i="1" s="1"/>
  <c r="N15" i="1" s="1"/>
  <c r="G20" i="1"/>
  <c r="M470" i="1"/>
  <c r="V666" i="1"/>
  <c r="Y483" i="1"/>
  <c r="N16" i="1"/>
  <c r="S752" i="1"/>
  <c r="S743" i="1" s="1"/>
  <c r="S717" i="1" s="1"/>
  <c r="K232" i="1"/>
  <c r="I584" i="1"/>
  <c r="I551" i="1" s="1"/>
  <c r="X20" i="1"/>
  <c r="X50" i="1"/>
  <c r="W483" i="1"/>
  <c r="W469" i="1" s="1"/>
  <c r="W470" i="1"/>
  <c r="W393" i="1" s="1"/>
  <c r="O232" i="1"/>
  <c r="E29" i="1"/>
  <c r="Y531" i="1"/>
  <c r="AA531" i="1" s="1"/>
  <c r="X398" i="1"/>
  <c r="X378" i="1" s="1"/>
  <c r="X15" i="1" s="1"/>
  <c r="J16" i="1"/>
  <c r="P171" i="1"/>
  <c r="Z23" i="1"/>
  <c r="M666" i="1"/>
  <c r="T398" i="1"/>
  <c r="T378" i="1" s="1"/>
  <c r="T15" i="1" s="1"/>
  <c r="O50" i="1"/>
  <c r="Z16" i="1"/>
  <c r="W379" i="1"/>
  <c r="H378" i="1"/>
  <c r="H15" i="1" s="1"/>
  <c r="K16" i="1"/>
  <c r="J398" i="1"/>
  <c r="J378" i="1" s="1"/>
  <c r="J15" i="1" s="1"/>
  <c r="H230" i="1"/>
  <c r="G257" i="1"/>
  <c r="G232" i="1" s="1"/>
  <c r="I16" i="1"/>
  <c r="Y17" i="1"/>
  <c r="AA17" i="1" s="1"/>
  <c r="Q16" i="1"/>
  <c r="L16" i="1"/>
  <c r="R232" i="1"/>
  <c r="Q20" i="1"/>
  <c r="R470" i="1"/>
  <c r="H16" i="1"/>
  <c r="O470" i="1"/>
  <c r="P93" i="1"/>
  <c r="W378" i="1"/>
  <c r="Q398" i="1"/>
  <c r="Q378" i="1" s="1"/>
  <c r="Q15" i="1" s="1"/>
  <c r="U20" i="1"/>
  <c r="N391" i="1"/>
  <c r="N370" i="1" s="1"/>
  <c r="H23" i="1"/>
  <c r="M19" i="1"/>
  <c r="U23" i="1"/>
  <c r="Q50" i="1"/>
  <c r="Q23" i="1" s="1"/>
  <c r="R47" i="1"/>
  <c r="V230" i="1"/>
  <c r="D542" i="1"/>
  <c r="D529" i="1" s="1"/>
  <c r="Y723" i="1"/>
  <c r="M90" i="1"/>
  <c r="V232" i="1"/>
  <c r="N263" i="1"/>
  <c r="N255" i="1" s="1"/>
  <c r="N257" i="1"/>
  <c r="N232" i="1" s="1"/>
  <c r="J263" i="1"/>
  <c r="J255" i="1" s="1"/>
  <c r="J257" i="1"/>
  <c r="J232" i="1" s="1"/>
  <c r="O8" i="1"/>
  <c r="Y379" i="1"/>
  <c r="U542" i="1"/>
  <c r="U529" i="1" s="1"/>
  <c r="U391" i="1" s="1"/>
  <c r="U370" i="1" s="1"/>
  <c r="U531" i="1"/>
  <c r="U393" i="1" s="1"/>
  <c r="U372" i="1" s="1"/>
  <c r="T16" i="1"/>
  <c r="S398" i="1"/>
  <c r="S378" i="1" s="1"/>
  <c r="S15" i="1" s="1"/>
  <c r="D171" i="1"/>
  <c r="D19" i="1"/>
  <c r="X23" i="1"/>
  <c r="T23" i="1"/>
  <c r="O230" i="1"/>
  <c r="D182" i="1"/>
  <c r="E398" i="1"/>
  <c r="E378" i="1" s="1"/>
  <c r="D11" i="1"/>
  <c r="E451" i="1"/>
  <c r="E436" i="1" s="1"/>
  <c r="E438" i="1"/>
  <c r="D12" i="1"/>
  <c r="D236" i="1"/>
  <c r="X744" i="1"/>
  <c r="X719" i="1" s="1"/>
  <c r="X752" i="1"/>
  <c r="X743" i="1" s="1"/>
  <c r="X717" i="1" s="1"/>
  <c r="U263" i="1"/>
  <c r="U255" i="1" s="1"/>
  <c r="U257" i="1"/>
  <c r="U232" i="1" s="1"/>
  <c r="D695" i="1"/>
  <c r="J483" i="1"/>
  <c r="J469" i="1" s="1"/>
  <c r="J470" i="1"/>
  <c r="M511" i="1"/>
  <c r="M500" i="1" s="1"/>
  <c r="M501" i="1"/>
  <c r="Y398" i="1"/>
  <c r="V23" i="1"/>
  <c r="E16" i="1"/>
  <c r="D451" i="1"/>
  <c r="D644" i="1"/>
  <c r="D255" i="1"/>
  <c r="F398" i="1"/>
  <c r="F378" i="1" s="1"/>
  <c r="F15" i="1" s="1"/>
  <c r="G398" i="1"/>
  <c r="G378" i="1" s="1"/>
  <c r="G15" i="1" s="1"/>
  <c r="T451" i="1"/>
  <c r="T436" i="1" s="1"/>
  <c r="D438" i="1"/>
  <c r="S16" i="1"/>
  <c r="P16" i="1"/>
  <c r="Q483" i="1"/>
  <c r="Q469" i="1" s="1"/>
  <c r="Q470" i="1"/>
  <c r="D712" i="1"/>
  <c r="D257" i="1"/>
  <c r="D232" i="1" s="1"/>
  <c r="D135" i="1"/>
  <c r="H744" i="1"/>
  <c r="H719" i="1" s="1"/>
  <c r="H752" i="1"/>
  <c r="H743" i="1" s="1"/>
  <c r="H717" i="1" s="1"/>
  <c r="Q511" i="1"/>
  <c r="Q500" i="1" s="1"/>
  <c r="Q501" i="1"/>
  <c r="S23" i="1"/>
  <c r="P451" i="1"/>
  <c r="G511" i="1"/>
  <c r="G500" i="1" s="1"/>
  <c r="G501" i="1"/>
  <c r="S511" i="1"/>
  <c r="S500" i="1" s="1"/>
  <c r="S391" i="1" s="1"/>
  <c r="S501" i="1"/>
  <c r="S393" i="1" s="1"/>
  <c r="J511" i="1"/>
  <c r="J500" i="1" s="1"/>
  <c r="J501" i="1"/>
  <c r="E511" i="1"/>
  <c r="E500" i="1" s="1"/>
  <c r="E501" i="1"/>
  <c r="T511" i="1"/>
  <c r="T500" i="1" s="1"/>
  <c r="T501" i="1"/>
  <c r="T393" i="1" s="1"/>
  <c r="T372" i="1" s="1"/>
  <c r="P398" i="1"/>
  <c r="P378" i="1" s="1"/>
  <c r="P15" i="1" s="1"/>
  <c r="V398" i="1"/>
  <c r="V378" i="1" s="1"/>
  <c r="X673" i="1"/>
  <c r="X664" i="1" s="1"/>
  <c r="X666" i="1"/>
  <c r="L263" i="1"/>
  <c r="L255" i="1" s="1"/>
  <c r="L257" i="1"/>
  <c r="L232" i="1" s="1"/>
  <c r="P511" i="1"/>
  <c r="P500" i="1" s="1"/>
  <c r="P501" i="1"/>
  <c r="L542" i="1"/>
  <c r="L529" i="1" s="1"/>
  <c r="L531" i="1"/>
  <c r="L393" i="1" s="1"/>
  <c r="L372" i="1" s="1"/>
  <c r="F257" i="1"/>
  <c r="F232" i="1" s="1"/>
  <c r="F263" i="1"/>
  <c r="D18" i="1"/>
  <c r="T673" i="1"/>
  <c r="T664" i="1" s="1"/>
  <c r="T666" i="1"/>
  <c r="O78" i="1"/>
  <c r="D383" i="1"/>
  <c r="S14" i="1"/>
  <c r="M236" i="1"/>
  <c r="D78" i="1"/>
  <c r="T20" i="1"/>
  <c r="H20" i="1"/>
  <c r="Z15" i="1"/>
  <c r="F584" i="1"/>
  <c r="F551" i="1" s="1"/>
  <c r="H458" i="1"/>
  <c r="H436" i="1" s="1"/>
  <c r="H391" i="1" s="1"/>
  <c r="H370" i="1" s="1"/>
  <c r="H438" i="1"/>
  <c r="H393" i="1" s="1"/>
  <c r="H372" i="1" s="1"/>
  <c r="F483" i="1"/>
  <c r="F470" i="1"/>
  <c r="E542" i="1"/>
  <c r="E529" i="1" s="1"/>
  <c r="E531" i="1"/>
  <c r="D129" i="1"/>
  <c r="Y695" i="1"/>
  <c r="Y688" i="1"/>
  <c r="E72" i="1"/>
  <c r="E47" i="1" s="1"/>
  <c r="E50" i="1"/>
  <c r="K531" i="1"/>
  <c r="K542" i="1"/>
  <c r="K529" i="1" s="1"/>
  <c r="R522" i="1"/>
  <c r="D102" i="1"/>
  <c r="R469" i="1"/>
  <c r="D346" i="1"/>
  <c r="K398" i="1"/>
  <c r="K378" i="1" s="1"/>
  <c r="K15" i="1" s="1"/>
  <c r="P469" i="1"/>
  <c r="D410" i="1"/>
  <c r="E282" i="1"/>
  <c r="E255" i="1" s="1"/>
  <c r="E230" i="1" s="1"/>
  <c r="E257" i="1"/>
  <c r="E232" i="1" s="1"/>
  <c r="R500" i="1"/>
  <c r="D403" i="1"/>
  <c r="N752" i="1"/>
  <c r="N743" i="1" s="1"/>
  <c r="N717" i="1" s="1"/>
  <c r="N744" i="1"/>
  <c r="N719" i="1" s="1"/>
  <c r="S673" i="1"/>
  <c r="S664" i="1" s="1"/>
  <c r="S666" i="1"/>
  <c r="U744" i="1"/>
  <c r="U719" i="1" s="1"/>
  <c r="U752" i="1"/>
  <c r="U743" i="1" s="1"/>
  <c r="U717" i="1" s="1"/>
  <c r="D34" i="1"/>
  <c r="E673" i="1"/>
  <c r="E664" i="1" s="1"/>
  <c r="E666" i="1"/>
  <c r="M686" i="1"/>
  <c r="Y582" i="1"/>
  <c r="U15" i="1"/>
  <c r="Z717" i="1"/>
  <c r="Y282" i="1"/>
  <c r="AA282" i="1" s="1"/>
  <c r="Y257" i="1"/>
  <c r="AA257" i="1" s="1"/>
  <c r="K458" i="1"/>
  <c r="K436" i="1" s="1"/>
  <c r="K438" i="1"/>
  <c r="O500" i="1"/>
  <c r="W8" i="1"/>
  <c r="F135" i="1"/>
  <c r="D773" i="1"/>
  <c r="G18" i="1"/>
  <c r="F194" i="1"/>
  <c r="M282" i="1"/>
  <c r="M257" i="1"/>
  <c r="V542" i="1"/>
  <c r="V529" i="1" s="1"/>
  <c r="V391" i="1" s="1"/>
  <c r="V370" i="1" s="1"/>
  <c r="V531" i="1"/>
  <c r="V393" i="1" s="1"/>
  <c r="V372" i="1" s="1"/>
  <c r="D13" i="1"/>
  <c r="P102" i="1"/>
  <c r="P240" i="1"/>
  <c r="P232" i="1"/>
  <c r="W240" i="1"/>
  <c r="W232" i="1"/>
  <c r="F337" i="1"/>
  <c r="Y11" i="1"/>
  <c r="AA11" i="1" s="1"/>
  <c r="N240" i="1"/>
  <c r="U240" i="1"/>
  <c r="K23" i="1"/>
  <c r="I403" i="1"/>
  <c r="I393" i="1"/>
  <c r="Y644" i="1"/>
  <c r="W664" i="1"/>
  <c r="W688" i="1"/>
  <c r="W695" i="1"/>
  <c r="F712" i="1"/>
  <c r="F379" i="1"/>
  <c r="F16" i="1" s="1"/>
  <c r="I664" i="1"/>
  <c r="D489" i="1"/>
  <c r="X542" i="1"/>
  <c r="X529" i="1" s="1"/>
  <c r="X391" i="1" s="1"/>
  <c r="X370" i="1" s="1"/>
  <c r="X531" i="1"/>
  <c r="X393" i="1" s="1"/>
  <c r="X372" i="1" s="1"/>
  <c r="W703" i="1"/>
  <c r="O744" i="1"/>
  <c r="O719" i="1" s="1"/>
  <c r="O752" i="1"/>
  <c r="O743" i="1" s="1"/>
  <c r="O717" i="1" s="1"/>
  <c r="M438" i="1"/>
  <c r="M458" i="1"/>
  <c r="R379" i="1"/>
  <c r="R16" i="1" s="1"/>
  <c r="L688" i="1"/>
  <c r="L695" i="1"/>
  <c r="L686" i="1" s="1"/>
  <c r="F728" i="1"/>
  <c r="F717" i="1" s="1"/>
  <c r="F719" i="1"/>
  <c r="O688" i="1"/>
  <c r="O695" i="1"/>
  <c r="Z240" i="1"/>
  <c r="Z230" i="1" s="1"/>
  <c r="Z232" i="1"/>
  <c r="F47" i="1"/>
  <c r="L240" i="1"/>
  <c r="D14" i="1"/>
  <c r="O93" i="1"/>
  <c r="O114" i="1"/>
  <c r="Y114" i="1"/>
  <c r="AA114" i="1" s="1"/>
  <c r="F14" i="1"/>
  <c r="K20" i="1"/>
  <c r="F346" i="1"/>
  <c r="F403" i="1"/>
  <c r="F542" i="1"/>
  <c r="F531" i="1"/>
  <c r="Z673" i="1"/>
  <c r="Z664" i="1" s="1"/>
  <c r="Z666" i="1"/>
  <c r="G719" i="1"/>
  <c r="G728" i="1"/>
  <c r="G717" i="1" s="1"/>
  <c r="W592" i="1"/>
  <c r="AA592" i="1" s="1"/>
  <c r="W584" i="1"/>
  <c r="W551" i="1" s="1"/>
  <c r="F644" i="1"/>
  <c r="J688" i="1"/>
  <c r="J695" i="1"/>
  <c r="J686" i="1" s="1"/>
  <c r="Q688" i="1"/>
  <c r="Q695" i="1"/>
  <c r="Q686" i="1" s="1"/>
  <c r="D723" i="1"/>
  <c r="G542" i="1"/>
  <c r="G529" i="1" s="1"/>
  <c r="G531" i="1"/>
  <c r="D500" i="1"/>
  <c r="L673" i="1"/>
  <c r="L664" i="1" s="1"/>
  <c r="L666" i="1"/>
  <c r="Z688" i="1"/>
  <c r="Z695" i="1"/>
  <c r="Z686" i="1" s="1"/>
  <c r="R703" i="1"/>
  <c r="D141" i="1"/>
  <c r="Z542" i="1"/>
  <c r="Z529" i="1" s="1"/>
  <c r="Z391" i="1" s="1"/>
  <c r="Z370" i="1" s="1"/>
  <c r="Z531" i="1"/>
  <c r="Z393" i="1" s="1"/>
  <c r="Z372" i="1" s="1"/>
  <c r="M398" i="1"/>
  <c r="S584" i="1"/>
  <c r="S551" i="1" s="1"/>
  <c r="S603" i="1"/>
  <c r="S582" i="1" s="1"/>
  <c r="S549" i="1" s="1"/>
  <c r="I688" i="1"/>
  <c r="I695" i="1"/>
  <c r="O47" i="1"/>
  <c r="W182" i="1"/>
  <c r="D247" i="1"/>
  <c r="I240" i="1"/>
  <c r="I232" i="1"/>
  <c r="P47" i="1"/>
  <c r="I247" i="1"/>
  <c r="D47" i="1"/>
  <c r="D194" i="1"/>
  <c r="R230" i="1"/>
  <c r="G240" i="1"/>
  <c r="G230" i="1" s="1"/>
  <c r="F23" i="1"/>
  <c r="I182" i="1"/>
  <c r="M23" i="1"/>
  <c r="J240" i="1"/>
  <c r="Q240" i="1"/>
  <c r="Q230" i="1" s="1"/>
  <c r="T240" i="1"/>
  <c r="T230" i="1" s="1"/>
  <c r="T232" i="1"/>
  <c r="D483" i="1"/>
  <c r="D470" i="1"/>
  <c r="D398" i="1"/>
  <c r="F582" i="1"/>
  <c r="F549" i="1" s="1"/>
  <c r="O592" i="1"/>
  <c r="O584" i="1"/>
  <c r="O551" i="1" s="1"/>
  <c r="G688" i="1"/>
  <c r="G695" i="1"/>
  <c r="G686" i="1" s="1"/>
  <c r="I703" i="1"/>
  <c r="W712" i="1"/>
  <c r="W719" i="1"/>
  <c r="W728" i="1"/>
  <c r="D666" i="1"/>
  <c r="D673" i="1"/>
  <c r="R688" i="1"/>
  <c r="R695" i="1"/>
  <c r="D379" i="1"/>
  <c r="P403" i="1"/>
  <c r="F673" i="1"/>
  <c r="F666" i="1"/>
  <c r="D744" i="1"/>
  <c r="D752" i="1"/>
  <c r="P410" i="1"/>
  <c r="S11" i="1"/>
  <c r="M644" i="1"/>
  <c r="F688" i="1"/>
  <c r="F695" i="1"/>
  <c r="F703" i="1"/>
  <c r="I712" i="1"/>
  <c r="R752" i="1"/>
  <c r="R743" i="1" s="1"/>
  <c r="R744" i="1"/>
  <c r="O458" i="1"/>
  <c r="O438" i="1"/>
  <c r="W644" i="1"/>
  <c r="F240" i="1"/>
  <c r="E93" i="1"/>
  <c r="E114" i="1"/>
  <c r="E90" i="1" s="1"/>
  <c r="S240" i="1"/>
  <c r="S230" i="1" s="1"/>
  <c r="S232" i="1"/>
  <c r="P247" i="1"/>
  <c r="W773" i="1"/>
  <c r="M47" i="1"/>
  <c r="S47" i="1"/>
  <c r="P206" i="1"/>
  <c r="W247" i="1"/>
  <c r="I171" i="1"/>
  <c r="L403" i="1"/>
  <c r="M379" i="1"/>
  <c r="O556" i="1"/>
  <c r="R673" i="1"/>
  <c r="R666" i="1"/>
  <c r="Y522" i="1"/>
  <c r="K603" i="1"/>
  <c r="K582" i="1" s="1"/>
  <c r="K549" i="1" s="1"/>
  <c r="K584" i="1"/>
  <c r="K551" i="1" s="1"/>
  <c r="N688" i="1"/>
  <c r="N695" i="1"/>
  <c r="N686" i="1" s="1"/>
  <c r="U688" i="1"/>
  <c r="U695" i="1"/>
  <c r="U686" i="1" s="1"/>
  <c r="O703" i="1"/>
  <c r="J403" i="1"/>
  <c r="Y511" i="1"/>
  <c r="AA511" i="1" s="1"/>
  <c r="Y501" i="1"/>
  <c r="AA501" i="1" s="1"/>
  <c r="F436" i="1"/>
  <c r="O379" i="1"/>
  <c r="O666" i="1"/>
  <c r="O673" i="1"/>
  <c r="N393" i="1"/>
  <c r="O398" i="1"/>
  <c r="I644" i="1"/>
  <c r="D165" i="1"/>
  <c r="D29" i="1"/>
  <c r="I29" i="1"/>
  <c r="D147" i="1"/>
  <c r="D93" i="1"/>
  <c r="D159" i="1"/>
  <c r="R171" i="1"/>
  <c r="I141" i="1"/>
  <c r="I93" i="1"/>
  <c r="Y436" i="1"/>
  <c r="Y752" i="1"/>
  <c r="Y744" i="1"/>
  <c r="D556" i="1"/>
  <c r="W29" i="1"/>
  <c r="P549" i="1"/>
  <c r="J728" i="1"/>
  <c r="J717" i="1" s="1"/>
  <c r="J719" i="1"/>
  <c r="D153" i="1"/>
  <c r="P728" i="1"/>
  <c r="P719" i="1"/>
  <c r="R29" i="1"/>
  <c r="D603" i="1"/>
  <c r="D584" i="1"/>
  <c r="M773" i="1"/>
  <c r="I728" i="1"/>
  <c r="I719" i="1"/>
  <c r="W141" i="1"/>
  <c r="W93" i="1"/>
  <c r="M551" i="1"/>
  <c r="R728" i="1"/>
  <c r="R458" i="1"/>
  <c r="R438" i="1"/>
  <c r="M766" i="1"/>
  <c r="W436" i="1"/>
  <c r="I582" i="1"/>
  <c r="Y29" i="1"/>
  <c r="AA29" i="1" s="1"/>
  <c r="R141" i="1"/>
  <c r="R93" i="1"/>
  <c r="M752" i="1"/>
  <c r="M744" i="1"/>
  <c r="R584" i="1"/>
  <c r="R603" i="1"/>
  <c r="R398" i="1"/>
  <c r="Y766" i="1"/>
  <c r="Y728" i="1"/>
  <c r="Y141" i="1"/>
  <c r="Y93" i="1"/>
  <c r="R147" i="1"/>
  <c r="R153" i="1"/>
  <c r="R159" i="1"/>
  <c r="R165" i="1"/>
  <c r="M723" i="1"/>
  <c r="L728" i="1"/>
  <c r="L717" i="1" s="1"/>
  <c r="L719" i="1"/>
  <c r="P23" i="1"/>
  <c r="Y147" i="1"/>
  <c r="AA147" i="1" s="1"/>
  <c r="Y153" i="1"/>
  <c r="AA153" i="1" s="1"/>
  <c r="Y159" i="1"/>
  <c r="AA159" i="1" s="1"/>
  <c r="Y165" i="1"/>
  <c r="AA165" i="1" s="1"/>
  <c r="M582" i="1"/>
  <c r="R556" i="1"/>
  <c r="Y773" i="1"/>
  <c r="Q752" i="1"/>
  <c r="Q743" i="1" s="1"/>
  <c r="Q717" i="1" s="1"/>
  <c r="Q744" i="1"/>
  <c r="Q719" i="1" s="1"/>
  <c r="AA688" i="1" l="1"/>
  <c r="AA703" i="1"/>
  <c r="AA695" i="1"/>
  <c r="AA712" i="1"/>
  <c r="AA664" i="1"/>
  <c r="Y549" i="1"/>
  <c r="AA584" i="1"/>
  <c r="AA551" i="1"/>
  <c r="Y529" i="1"/>
  <c r="AA529" i="1" s="1"/>
  <c r="AA542" i="1"/>
  <c r="AA379" i="1"/>
  <c r="Y469" i="1"/>
  <c r="AA469" i="1" s="1"/>
  <c r="AA483" i="1"/>
  <c r="AA470" i="1"/>
  <c r="Y378" i="1"/>
  <c r="AA378" i="1" s="1"/>
  <c r="AA398" i="1"/>
  <c r="AA8" i="1"/>
  <c r="AA436" i="1"/>
  <c r="AA93" i="1"/>
  <c r="AA58" i="1"/>
  <c r="Y47" i="1"/>
  <c r="AA47" i="1" s="1"/>
  <c r="AA141" i="1"/>
  <c r="AA182" i="1"/>
  <c r="V15" i="1"/>
  <c r="N372" i="1"/>
  <c r="U230" i="1"/>
  <c r="U6" i="1" s="1"/>
  <c r="E15" i="1"/>
  <c r="E393" i="1"/>
  <c r="E372" i="1" s="1"/>
  <c r="Y393" i="1"/>
  <c r="AA393" i="1" s="1"/>
  <c r="O23" i="1"/>
  <c r="Y16" i="1"/>
  <c r="J393" i="1"/>
  <c r="J372" i="1" s="1"/>
  <c r="J9" i="1" s="1"/>
  <c r="V6" i="1"/>
  <c r="W16" i="1"/>
  <c r="J391" i="1"/>
  <c r="J370" i="1" s="1"/>
  <c r="J230" i="1"/>
  <c r="Q391" i="1"/>
  <c r="Q370" i="1" s="1"/>
  <c r="Q6" i="1" s="1"/>
  <c r="D686" i="1"/>
  <c r="L230" i="1"/>
  <c r="H9" i="1"/>
  <c r="E20" i="1"/>
  <c r="T391" i="1"/>
  <c r="T370" i="1" s="1"/>
  <c r="T6" i="1" s="1"/>
  <c r="P436" i="1"/>
  <c r="P391" i="1" s="1"/>
  <c r="P370" i="1" s="1"/>
  <c r="P90" i="1"/>
  <c r="P20" i="1" s="1"/>
  <c r="G391" i="1"/>
  <c r="G370" i="1" s="1"/>
  <c r="G6" i="1" s="1"/>
  <c r="N230" i="1"/>
  <c r="N6" i="1" s="1"/>
  <c r="M16" i="1"/>
  <c r="P393" i="1"/>
  <c r="P372" i="1" s="1"/>
  <c r="P9" i="1" s="1"/>
  <c r="S370" i="1"/>
  <c r="D436" i="1"/>
  <c r="X9" i="1"/>
  <c r="V9" i="1"/>
  <c r="F90" i="1"/>
  <c r="F20" i="1" s="1"/>
  <c r="D393" i="1"/>
  <c r="E391" i="1"/>
  <c r="E370" i="1" s="1"/>
  <c r="Q393" i="1"/>
  <c r="Q372" i="1" s="1"/>
  <c r="Q9" i="1" s="1"/>
  <c r="L391" i="1"/>
  <c r="L370" i="1" s="1"/>
  <c r="S372" i="1"/>
  <c r="S9" i="1" s="1"/>
  <c r="X6" i="1"/>
  <c r="L9" i="1"/>
  <c r="T9" i="1"/>
  <c r="G393" i="1"/>
  <c r="G372" i="1" s="1"/>
  <c r="G9" i="1" s="1"/>
  <c r="M255" i="1"/>
  <c r="K391" i="1"/>
  <c r="K370" i="1" s="1"/>
  <c r="K6" i="1" s="1"/>
  <c r="Y686" i="1"/>
  <c r="F469" i="1"/>
  <c r="H6" i="1"/>
  <c r="R719" i="1"/>
  <c r="N9" i="1"/>
  <c r="S20" i="1"/>
  <c r="Z9" i="1"/>
  <c r="U9" i="1"/>
  <c r="Y232" i="1"/>
  <c r="AA232" i="1" s="1"/>
  <c r="K393" i="1"/>
  <c r="K372" i="1" s="1"/>
  <c r="K9" i="1" s="1"/>
  <c r="Z6" i="1"/>
  <c r="M232" i="1"/>
  <c r="Y255" i="1"/>
  <c r="AA255" i="1" s="1"/>
  <c r="F255" i="1"/>
  <c r="Y719" i="1"/>
  <c r="E23" i="1"/>
  <c r="W582" i="1"/>
  <c r="AA582" i="1" s="1"/>
  <c r="M393" i="1"/>
  <c r="M372" i="1" s="1"/>
  <c r="O378" i="1"/>
  <c r="O664" i="1"/>
  <c r="F664" i="1"/>
  <c r="D664" i="1"/>
  <c r="W717" i="1"/>
  <c r="I230" i="1"/>
  <c r="O90" i="1"/>
  <c r="O20" i="1" s="1"/>
  <c r="D230" i="1"/>
  <c r="O686" i="1"/>
  <c r="W686" i="1"/>
  <c r="I391" i="1"/>
  <c r="D469" i="1"/>
  <c r="I686" i="1"/>
  <c r="Y500" i="1"/>
  <c r="AA500" i="1" s="1"/>
  <c r="D743" i="1"/>
  <c r="D16" i="1"/>
  <c r="R686" i="1"/>
  <c r="O582" i="1"/>
  <c r="F393" i="1"/>
  <c r="P230" i="1"/>
  <c r="O16" i="1"/>
  <c r="O436" i="1"/>
  <c r="R664" i="1"/>
  <c r="M20" i="1"/>
  <c r="O393" i="1"/>
  <c r="F686" i="1"/>
  <c r="D719" i="1"/>
  <c r="M378" i="1"/>
  <c r="F529" i="1"/>
  <c r="M436" i="1"/>
  <c r="W230" i="1"/>
  <c r="I549" i="1"/>
  <c r="R436" i="1"/>
  <c r="I717" i="1"/>
  <c r="W15" i="1"/>
  <c r="D23" i="1"/>
  <c r="Y23" i="1"/>
  <c r="Y372" i="1"/>
  <c r="D551" i="1"/>
  <c r="Y743" i="1"/>
  <c r="D90" i="1"/>
  <c r="I15" i="1"/>
  <c r="M549" i="1"/>
  <c r="Y90" i="1"/>
  <c r="I372" i="1"/>
  <c r="R378" i="1"/>
  <c r="R582" i="1"/>
  <c r="M719" i="1"/>
  <c r="R23" i="1"/>
  <c r="Y15" i="1"/>
  <c r="AA15" i="1" s="1"/>
  <c r="R717" i="1"/>
  <c r="W23" i="1"/>
  <c r="D582" i="1"/>
  <c r="I23" i="1"/>
  <c r="R551" i="1"/>
  <c r="M743" i="1"/>
  <c r="R90" i="1"/>
  <c r="W391" i="1"/>
  <c r="R393" i="1"/>
  <c r="W90" i="1"/>
  <c r="P717" i="1"/>
  <c r="W372" i="1"/>
  <c r="D378" i="1"/>
  <c r="I90" i="1"/>
  <c r="AA686" i="1" l="1"/>
  <c r="AA372" i="1"/>
  <c r="AA90" i="1"/>
  <c r="AA23" i="1"/>
  <c r="AA16" i="1"/>
  <c r="E9" i="1"/>
  <c r="J6" i="1"/>
  <c r="S6" i="1"/>
  <c r="L6" i="1"/>
  <c r="E6" i="1"/>
  <c r="Y717" i="1"/>
  <c r="Y391" i="1"/>
  <c r="AA391" i="1" s="1"/>
  <c r="F230" i="1"/>
  <c r="Y230" i="1"/>
  <c r="AA230" i="1" s="1"/>
  <c r="M230" i="1"/>
  <c r="O391" i="1"/>
  <c r="M391" i="1"/>
  <c r="F372" i="1"/>
  <c r="F9" i="1" s="1"/>
  <c r="O549" i="1"/>
  <c r="W549" i="1"/>
  <c r="AA549" i="1" s="1"/>
  <c r="D717" i="1"/>
  <c r="F391" i="1"/>
  <c r="O372" i="1"/>
  <c r="D391" i="1"/>
  <c r="M15" i="1"/>
  <c r="O15" i="1"/>
  <c r="I20" i="1"/>
  <c r="W9" i="1"/>
  <c r="D372" i="1"/>
  <c r="D9" i="1" s="1"/>
  <c r="Y9" i="1"/>
  <c r="R391" i="1"/>
  <c r="I370" i="1"/>
  <c r="D15" i="1"/>
  <c r="I9" i="1"/>
  <c r="D549" i="1"/>
  <c r="Y20" i="1"/>
  <c r="D20" i="1"/>
  <c r="R372" i="1"/>
  <c r="M717" i="1"/>
  <c r="M9" i="1"/>
  <c r="W20" i="1"/>
  <c r="R20" i="1"/>
  <c r="R549" i="1"/>
  <c r="P6" i="1"/>
  <c r="R15" i="1"/>
  <c r="AA9" i="1" l="1"/>
  <c r="AA20" i="1"/>
  <c r="Y370" i="1"/>
  <c r="R9" i="1"/>
  <c r="W370" i="1"/>
  <c r="AD370" i="1" s="1"/>
  <c r="M370" i="1"/>
  <c r="M6" i="1" s="1"/>
  <c r="O9" i="1"/>
  <c r="O370" i="1"/>
  <c r="F370" i="1"/>
  <c r="D370" i="1"/>
  <c r="R370" i="1"/>
  <c r="I6" i="1"/>
  <c r="AA370" i="1" l="1"/>
  <c r="Y6" i="1"/>
  <c r="D6" i="1"/>
  <c r="R6" i="1"/>
  <c r="W6" i="1"/>
  <c r="F6" i="1"/>
  <c r="O6" i="1"/>
  <c r="AA6" i="1" l="1"/>
</calcChain>
</file>

<file path=xl/comments1.xml><?xml version="1.0" encoding="utf-8"?>
<comments xmlns="http://schemas.openxmlformats.org/spreadsheetml/2006/main">
  <authors>
    <author>Maia Gotiashvili</author>
  </authors>
  <commentList>
    <comment ref="AA184" authorId="0" shapeId="0">
      <text>
        <r>
          <rPr>
            <b/>
            <sz val="9"/>
            <color indexed="81"/>
            <rFont val="Tahoma"/>
            <family val="2"/>
            <charset val="204"/>
          </rPr>
          <t>Maia Gotiashvili:</t>
        </r>
        <r>
          <rPr>
            <sz val="9"/>
            <color indexed="81"/>
            <rFont val="Tahoma"/>
            <family val="2"/>
            <charset val="204"/>
          </rPr>
          <t xml:space="preserve">
ამოსაღებია</t>
        </r>
      </text>
    </comment>
    <comment ref="Y186" authorId="0" shapeId="0">
      <text>
        <r>
          <rPr>
            <sz val="9"/>
            <color indexed="81"/>
            <rFont val="Tahoma"/>
            <family val="2"/>
            <charset val="204"/>
          </rPr>
          <t xml:space="preserve">დამატებულია 13-ე ხელფასი
</t>
        </r>
      </text>
    </comment>
    <comment ref="AA186" authorId="0" shapeId="0">
      <text>
        <r>
          <rPr>
            <b/>
            <sz val="9"/>
            <color indexed="81"/>
            <rFont val="Tahoma"/>
            <family val="2"/>
            <charset val="204"/>
          </rPr>
          <t>13-ე</t>
        </r>
        <r>
          <rPr>
            <sz val="9"/>
            <color indexed="81"/>
            <rFont val="Tahoma"/>
            <family val="2"/>
            <charset val="204"/>
          </rPr>
          <t xml:space="preserve">
</t>
        </r>
      </text>
    </comment>
    <comment ref="C595" authorId="0" shapeId="0">
      <text>
        <r>
          <rPr>
            <b/>
            <sz val="9"/>
            <color indexed="81"/>
            <rFont val="Tahoma"/>
            <family val="2"/>
            <charset val="204"/>
          </rPr>
          <t>Maia Gotiashvili:</t>
        </r>
        <r>
          <rPr>
            <sz val="9"/>
            <color indexed="81"/>
            <rFont val="Tahoma"/>
            <family val="2"/>
            <charset val="204"/>
          </rPr>
          <t xml:space="preserve">
სოფლის ექიმებისათვის მედიკამენტების ხარჯი 800 000 ლ. 2 100 000 მოტოპარამედიკოსები (40 ერთეული), 10 ახალი რეანომობილის საწვავის ხარჯი</t>
        </r>
      </text>
    </comment>
    <comment ref="W628" authorId="0" shapeId="0">
      <text>
        <r>
          <rPr>
            <b/>
            <sz val="9"/>
            <color indexed="81"/>
            <rFont val="Tahoma"/>
            <family val="2"/>
            <charset val="204"/>
          </rPr>
          <t>ჭერში გასვლის მიზნით დაკორექტირდა 2021-ის ჭერი (27 03)</t>
        </r>
      </text>
    </comment>
    <comment ref="AB628" authorId="0" shapeId="0">
      <text>
        <r>
          <rPr>
            <b/>
            <sz val="9"/>
            <color indexed="81"/>
            <rFont val="Tahoma"/>
            <family val="2"/>
            <charset val="204"/>
          </rPr>
          <t>აქ დავამატე 100 მლნ</t>
        </r>
      </text>
    </comment>
  </commentList>
</comments>
</file>

<file path=xl/comments2.xml><?xml version="1.0" encoding="utf-8"?>
<comments xmlns="http://schemas.openxmlformats.org/spreadsheetml/2006/main">
  <authors>
    <author>Maia Gotiashvili</author>
  </authors>
  <commentList>
    <comment ref="D28" authorId="0" shapeId="0">
      <text>
        <r>
          <rPr>
            <b/>
            <sz val="9"/>
            <color indexed="81"/>
            <rFont val="Tahoma"/>
            <family val="2"/>
            <charset val="204"/>
          </rPr>
          <t>Maia Gotiashvili:</t>
        </r>
        <r>
          <rPr>
            <sz val="9"/>
            <color indexed="81"/>
            <rFont val="Tahoma"/>
            <family val="2"/>
            <charset val="204"/>
          </rPr>
          <t xml:space="preserve">
განახლებები ლიცენზიის</t>
        </r>
      </text>
    </comment>
    <comment ref="J28" authorId="0" shapeId="0">
      <text>
        <r>
          <rPr>
            <b/>
            <sz val="9"/>
            <color indexed="81"/>
            <rFont val="Tahoma"/>
            <family val="2"/>
            <charset val="204"/>
          </rPr>
          <t>Maia Gotiashvili:</t>
        </r>
        <r>
          <rPr>
            <sz val="9"/>
            <color indexed="81"/>
            <rFont val="Tahoma"/>
            <family val="2"/>
            <charset val="204"/>
          </rPr>
          <t xml:space="preserve">
102 000 ლიცენზიის განახლება ანტივირუსი 28-ე პოზიცია, 39 000 რეზერვისსისტემის ( 17 000*2)</t>
        </r>
      </text>
    </comment>
    <comment ref="M88" authorId="0" shapeId="0">
      <text>
        <r>
          <rPr>
            <b/>
            <sz val="9"/>
            <color indexed="81"/>
            <rFont val="Tahoma"/>
            <family val="2"/>
            <charset val="204"/>
          </rPr>
          <t>Maia Gotiashvili:</t>
        </r>
        <r>
          <rPr>
            <sz val="9"/>
            <color indexed="81"/>
            <rFont val="Tahoma"/>
            <family val="2"/>
            <charset val="204"/>
          </rPr>
          <t xml:space="preserve">
372000+300000ახალი დავალებების ლიცენზია 71 600-აქამდე არ ყოფილა (33 პოზ)</t>
        </r>
      </text>
    </comment>
    <comment ref="J184" authorId="0" shapeId="0">
      <text>
        <r>
          <rPr>
            <b/>
            <sz val="9"/>
            <color indexed="81"/>
            <rFont val="Tahoma"/>
            <family val="2"/>
            <charset val="204"/>
          </rPr>
          <t>Maia Gotiashvili:</t>
        </r>
        <r>
          <rPr>
            <sz val="9"/>
            <color indexed="81"/>
            <rFont val="Tahoma"/>
            <family val="2"/>
            <charset val="204"/>
          </rPr>
          <t xml:space="preserve">
ქობალია (1000*12)</t>
        </r>
      </text>
    </comment>
    <comment ref="J237" authorId="0" shapeId="0">
      <text>
        <r>
          <rPr>
            <b/>
            <sz val="9"/>
            <color indexed="81"/>
            <rFont val="Tahoma"/>
            <family val="2"/>
            <charset val="204"/>
          </rPr>
          <t>Maia Gotiashvili:</t>
        </r>
        <r>
          <rPr>
            <sz val="9"/>
            <color indexed="81"/>
            <rFont val="Tahoma"/>
            <family val="2"/>
            <charset val="204"/>
          </rPr>
          <t xml:space="preserve">
15-16-ე პოზიცია სერვერული ცენტრის უპიესი 210000
</t>
        </r>
      </text>
    </comment>
    <comment ref="M246" authorId="0" shapeId="0">
      <text>
        <r>
          <rPr>
            <b/>
            <sz val="9"/>
            <color indexed="81"/>
            <rFont val="Tahoma"/>
            <family val="2"/>
            <charset val="204"/>
          </rPr>
          <t>Maia Gotiashvili:</t>
        </r>
        <r>
          <rPr>
            <sz val="9"/>
            <color indexed="81"/>
            <rFont val="Tahoma"/>
            <family val="2"/>
            <charset val="204"/>
          </rPr>
          <t xml:space="preserve">
5 000 lai არის ჩვენი აპლიკაციაბის დაცვა - ყველაფერი რაც გარეთაა გატანილი (საყოველთაო, დასაქმება....) რომ არ გატეხონ ...
</t>
        </r>
      </text>
    </comment>
  </commentList>
</comments>
</file>

<file path=xl/comments3.xml><?xml version="1.0" encoding="utf-8"?>
<comments xmlns="http://schemas.openxmlformats.org/spreadsheetml/2006/main">
  <authors>
    <author>User</author>
    <author>Nona Revazishvili</author>
  </authors>
  <commentList>
    <comment ref="M22" authorId="0" shapeId="0">
      <text>
        <r>
          <rPr>
            <b/>
            <sz val="9"/>
            <color indexed="81"/>
            <rFont val="Tahoma"/>
            <family val="2"/>
            <charset val="204"/>
          </rPr>
          <t>User:</t>
        </r>
        <r>
          <rPr>
            <sz val="9"/>
            <color indexed="81"/>
            <rFont val="Tahoma"/>
            <family val="2"/>
            <charset val="204"/>
          </rPr>
          <t xml:space="preserve">
114000 ინტეგრაცია
</t>
        </r>
      </text>
    </comment>
    <comment ref="M23" authorId="1" shapeId="0">
      <text>
        <r>
          <rPr>
            <b/>
            <sz val="9"/>
            <color indexed="81"/>
            <rFont val="Tahoma"/>
            <family val="2"/>
            <charset val="204"/>
          </rPr>
          <t>Nona Revazishvili:</t>
        </r>
        <r>
          <rPr>
            <sz val="9"/>
            <color indexed="81"/>
            <rFont val="Tahoma"/>
            <family val="2"/>
            <charset val="204"/>
          </rPr>
          <t xml:space="preserve">
7 თვეში დაჭირდა 52000, აქედან რამოდენიმე თვე კოვიდის გამო შეჩერებული, სტატისტიკურად კოეფიციენტი 3 რომ ავიღოთ გამოდის წლიური 156000</t>
        </r>
      </text>
    </comment>
    <comment ref="M27" authorId="1" shapeId="0">
      <text>
        <r>
          <rPr>
            <b/>
            <sz val="9"/>
            <color indexed="81"/>
            <rFont val="Tahoma"/>
            <family val="2"/>
            <charset val="204"/>
          </rPr>
          <t>Nona Revazishvili:</t>
        </r>
        <r>
          <rPr>
            <sz val="9"/>
            <color indexed="81"/>
            <rFont val="Tahoma"/>
            <family val="2"/>
            <charset val="204"/>
          </rPr>
          <t xml:space="preserve">
40000 ქაღალდი + 35000 საკანცელარიო 
</t>
        </r>
      </text>
    </comment>
    <comment ref="M41" authorId="0" shapeId="0">
      <text>
        <r>
          <rPr>
            <b/>
            <sz val="9"/>
            <color indexed="81"/>
            <rFont val="Tahoma"/>
            <family val="2"/>
            <charset val="204"/>
          </rPr>
          <t>User:</t>
        </r>
        <r>
          <rPr>
            <sz val="9"/>
            <color indexed="81"/>
            <rFont val="Tahoma"/>
            <family val="2"/>
            <charset val="204"/>
          </rPr>
          <t xml:space="preserve">
ქსელის ინფრასტრუქტურა
თუ მთლიანს ვერ შევწვდებით  10000
</t>
        </r>
      </text>
    </comment>
    <comment ref="M46" authorId="0" shapeId="0">
      <text>
        <r>
          <rPr>
            <b/>
            <sz val="9"/>
            <color indexed="81"/>
            <rFont val="Tahoma"/>
            <family val="2"/>
            <charset val="204"/>
          </rPr>
          <t>User:</t>
        </r>
        <r>
          <rPr>
            <sz val="9"/>
            <color indexed="81"/>
            <rFont val="Tahoma"/>
            <family val="2"/>
            <charset val="204"/>
          </rPr>
          <t xml:space="preserve">
იუპიესი
</t>
        </r>
      </text>
    </comment>
    <comment ref="M62" authorId="1" shapeId="0">
      <text>
        <r>
          <rPr>
            <b/>
            <sz val="9"/>
            <color indexed="81"/>
            <rFont val="Tahoma"/>
            <family val="2"/>
            <charset val="204"/>
          </rPr>
          <t>Nona Revazishvili:</t>
        </r>
        <r>
          <rPr>
            <sz val="9"/>
            <color indexed="81"/>
            <rFont val="Tahoma"/>
            <family val="2"/>
            <charset val="204"/>
          </rPr>
          <t xml:space="preserve">
20000 თბილისის კომისია</t>
        </r>
      </text>
    </comment>
    <comment ref="M67" authorId="1" shapeId="0">
      <text>
        <r>
          <rPr>
            <b/>
            <sz val="9"/>
            <color indexed="81"/>
            <rFont val="Tahoma"/>
            <family val="2"/>
            <charset val="204"/>
          </rPr>
          <t>Nona Revazishvili:</t>
        </r>
        <r>
          <rPr>
            <sz val="9"/>
            <color indexed="81"/>
            <rFont val="Tahoma"/>
            <family val="2"/>
            <charset val="204"/>
          </rPr>
          <t xml:space="preserve">
შესულია ახალი 12 მანქანა
</t>
        </r>
      </text>
    </comment>
    <comment ref="M68" authorId="1" shapeId="0">
      <text>
        <r>
          <rPr>
            <b/>
            <sz val="9"/>
            <color indexed="81"/>
            <rFont val="Tahoma"/>
            <family val="2"/>
            <charset val="204"/>
          </rPr>
          <t>Nona Revazishvili:</t>
        </r>
        <r>
          <rPr>
            <sz val="9"/>
            <color indexed="81"/>
            <rFont val="Tahoma"/>
            <family val="2"/>
            <charset val="204"/>
          </rPr>
          <t xml:space="preserve">
დამატებულია 12 ახალი მანქანის ხარჯი
</t>
        </r>
      </text>
    </comment>
    <comment ref="M69" authorId="1" shapeId="0">
      <text>
        <r>
          <rPr>
            <b/>
            <sz val="9"/>
            <color indexed="81"/>
            <rFont val="Tahoma"/>
            <family val="2"/>
            <charset val="204"/>
          </rPr>
          <t>Nona Revazishvili:</t>
        </r>
        <r>
          <rPr>
            <sz val="9"/>
            <color indexed="81"/>
            <rFont val="Tahoma"/>
            <family val="2"/>
            <charset val="204"/>
          </rPr>
          <t xml:space="preserve">
დამატებულია ახალი 12 მანქანის ხარჯი</t>
        </r>
      </text>
    </comment>
    <comment ref="M237" authorId="0" shapeId="0">
      <text>
        <r>
          <rPr>
            <b/>
            <sz val="9"/>
            <color indexed="81"/>
            <rFont val="Tahoma"/>
            <family val="2"/>
            <charset val="204"/>
          </rPr>
          <t>User:</t>
        </r>
        <r>
          <rPr>
            <sz val="9"/>
            <color indexed="81"/>
            <rFont val="Tahoma"/>
            <family val="2"/>
            <charset val="204"/>
          </rPr>
          <t xml:space="preserve">
არქივის სტელაჟები
ქსელი ახალი 110000 შეკეთება 10000
</t>
        </r>
      </text>
    </comment>
  </commentList>
</comments>
</file>

<file path=xl/comments4.xml><?xml version="1.0" encoding="utf-8"?>
<comments xmlns="http://schemas.openxmlformats.org/spreadsheetml/2006/main">
  <authors>
    <author>Maia Gotiashvili</author>
  </authors>
  <commentList>
    <comment ref="B12" authorId="0" shapeId="0">
      <text>
        <r>
          <rPr>
            <b/>
            <sz val="9"/>
            <color indexed="81"/>
            <rFont val="Tahoma"/>
            <family val="2"/>
            <charset val="204"/>
          </rPr>
          <t>Maia Gotiashvili:</t>
        </r>
        <r>
          <rPr>
            <sz val="9"/>
            <color indexed="81"/>
            <rFont val="Tahoma"/>
            <family val="2"/>
            <charset val="204"/>
          </rPr>
          <t xml:space="preserve">
9 ცალი აუცილებლადო
</t>
        </r>
      </text>
    </comment>
    <comment ref="F14" authorId="0" shapeId="0">
      <text>
        <r>
          <rPr>
            <b/>
            <sz val="9"/>
            <color indexed="81"/>
            <rFont val="Tahoma"/>
            <family val="2"/>
            <charset val="204"/>
          </rPr>
          <t>Maia Gotiashvili:</t>
        </r>
        <r>
          <rPr>
            <sz val="9"/>
            <color indexed="81"/>
            <rFont val="Tahoma"/>
            <family val="2"/>
            <charset val="204"/>
          </rPr>
          <t xml:space="preserve">
სხვა მანქ.დანადდგ. ვაიფაი, ინფორმაციული უსაფრთხოების მოთხოვნაა
</t>
        </r>
      </text>
    </comment>
    <comment ref="B15" authorId="0" shapeId="0">
      <text>
        <r>
          <rPr>
            <b/>
            <sz val="9"/>
            <color indexed="81"/>
            <rFont val="Tahoma"/>
            <family val="2"/>
            <charset val="204"/>
          </rPr>
          <t>Maia Gotiashvili:</t>
        </r>
        <r>
          <rPr>
            <sz val="9"/>
            <color indexed="81"/>
            <rFont val="Tahoma"/>
            <family val="2"/>
            <charset val="204"/>
          </rPr>
          <t xml:space="preserve">
ასათიანისთვის 4-სართულზეო</t>
        </r>
      </text>
    </comment>
  </commentList>
</comments>
</file>

<file path=xl/sharedStrings.xml><?xml version="1.0" encoding="utf-8"?>
<sst xmlns="http://schemas.openxmlformats.org/spreadsheetml/2006/main" count="3578" uniqueCount="1312">
  <si>
    <t xml:space="preserve"> </t>
  </si>
  <si>
    <t/>
  </si>
  <si>
    <t>2019 წლის დამტკიცებული გეგმა</t>
  </si>
  <si>
    <t>2019 წლის დაზუსტებული გეგმა</t>
  </si>
  <si>
    <t>2019 წლის ფაქტი</t>
  </si>
  <si>
    <t>2020 წლის გეგმა ჭერის ფარგლებში</t>
  </si>
  <si>
    <t>2020 წლის დაზუსტებული გეგმა</t>
  </si>
  <si>
    <t>ორგანიზაციული კოდი</t>
  </si>
  <si>
    <t>დასახელება</t>
  </si>
  <si>
    <t>სულ</t>
  </si>
  <si>
    <t xml:space="preserve">საბიუჯეტო სახსრები </t>
  </si>
  <si>
    <t>გრანტი</t>
  </si>
  <si>
    <t>საკუთარი სახსრები</t>
  </si>
  <si>
    <t>საბიუჯეტო სახსრები ფონდების გარეშე</t>
  </si>
  <si>
    <t>მთავრობის სარეზერვო ფონდი</t>
  </si>
  <si>
    <t>დავალიანების ფონდი</t>
  </si>
  <si>
    <t>მიზნობრივი გრანტი</t>
  </si>
  <si>
    <t>საბიუჯეტო სახსრები</t>
  </si>
  <si>
    <t>27 00</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</si>
  <si>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</si>
  <si>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მომუშავეთა რიცხოვნობა</t>
  </si>
  <si>
    <t>შტატგარეშე მომუშავეთა რიცხოვნობა</t>
  </si>
  <si>
    <t>ხარჯები</t>
  </si>
  <si>
    <t>შრომის ანაზღაურება</t>
  </si>
  <si>
    <t>საქონელი და მომსახურება</t>
  </si>
  <si>
    <t>სუბსიდიები</t>
  </si>
  <si>
    <t>გრანტები</t>
  </si>
  <si>
    <t>სოციალური უზრუნველყოფა</t>
  </si>
  <si>
    <t>სხვა ხარჯები</t>
  </si>
  <si>
    <t>ტრანსფერები, რომელიც სხვაგან არ არის კლასიფიცირებული</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</si>
  <si>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</si>
  <si>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</si>
  <si>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არაფინანსური აქტივების ზრდა</t>
  </si>
  <si>
    <t>27 01</t>
  </si>
  <si>
    <t>ოკუპირებული ტერიტორიებიდან დევნილთა, შრომის, ჯანმრთელობისა და სოციალური დაცვის პროგრამების მართვა</t>
  </si>
  <si>
    <t>27 01 01</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</si>
  <si>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</si>
  <si>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27 01 02</t>
  </si>
  <si>
    <t>სამედიცინო საქმიანობის რეგულირების პროგრამა</t>
  </si>
  <si>
    <t>27 01 02 01</t>
  </si>
  <si>
    <t>27 01 02 02</t>
  </si>
  <si>
    <t>სამედიცინო-სოციალური ექსპერტიზა და კონტროლი</t>
  </si>
  <si>
    <t>27 01 02 03</t>
  </si>
  <si>
    <t>სამკურნალო საშუალებების ხარისხის სახელმწიფო კონტროლი</t>
  </si>
  <si>
    <t>27 01 03</t>
  </si>
  <si>
    <t>დაავადებათა კონტროლისა და ეპიდემიოლოგიური უსაფრთხოების პროგრამის მართვა</t>
  </si>
  <si>
    <t>27 01 04</t>
  </si>
  <si>
    <t>სოციალური და ჯანმრთელობის დაცვის პროგრამების მართვა</t>
  </si>
  <si>
    <t>27 01 04 01</t>
  </si>
  <si>
    <t>სსიპ - სოციალური მომსახურების სააგენტო (აპარატი)</t>
  </si>
  <si>
    <t>27 01 04 02</t>
  </si>
  <si>
    <t>სსიპ - სოციალური მომსახურების სააგენტოს იმერეთის სამხარეო ცენტრი</t>
  </si>
  <si>
    <t>27 01 04 03</t>
  </si>
  <si>
    <t>სსიპ - სოციალური მომსახურების სააგენტოს კახეთის სამხარეო ცენტრი</t>
  </si>
  <si>
    <t>27 01 04 04</t>
  </si>
  <si>
    <t>სსიპ - სოციალური მომსახურების სააგენტოს ქვემო ქართლის სამხარეო ცენტრი</t>
  </si>
  <si>
    <t>27 01 04 05</t>
  </si>
  <si>
    <t>სსიპ - სოციალური მომსახურების სააგენტოს შიდა ქართლის სამხარეო ცენტრი</t>
  </si>
  <si>
    <t>27 01 04 06</t>
  </si>
  <si>
    <t>სსიპ - სოციალური მომსახურების სააგენტოს სამეგრელო-ზემო სვანეთის სამხარეო ცენტრი</t>
  </si>
  <si>
    <t>27 01 04 07</t>
  </si>
  <si>
    <t>სსიპ - სოციალური მომსახურების სააგენტოს სამცხე-ჯავახეთის სამხარეო ცენტრი</t>
  </si>
  <si>
    <t>27 01 04 08</t>
  </si>
  <si>
    <t>სსიპ - სოციალური მომსახურების სააგენტოს მცხეთა-მთიანეთის სამხარეო ცენტრი</t>
  </si>
  <si>
    <t>27 01 04 09</t>
  </si>
  <si>
    <t>სსიპ - სოციალური მომსახურების სააგენტოს გურიის სამხარეო ცენტრი</t>
  </si>
  <si>
    <t>27 01 04 10</t>
  </si>
  <si>
    <t>სსიპ - სოციალური მომსახურების სააგენტოს რაჭა-ლეჩხუმისა და ქვემო სვანეთის სამხარეო ცენტრი</t>
  </si>
  <si>
    <t>27 01 04 11</t>
  </si>
  <si>
    <t>სსიპ - სოციალური მომსახურების სააგენტოს აჭარის ა.რ. ფილიალი</t>
  </si>
  <si>
    <t>27 01 05</t>
  </si>
  <si>
    <t>სახელმწიფო ზრუნვის, ადამიანით ვაჭრობის (ტრეფიკინგის) მსხვერპლთა დაცვისა და დახმარების მართვა</t>
  </si>
  <si>
    <t>27 01 06</t>
  </si>
  <si>
    <t>საგანგებო სიტუაციების კოორდინაციისა და გადაუდებელი დახმარების მართვა</t>
  </si>
  <si>
    <t>27 01 07</t>
  </si>
  <si>
    <t>დევნილთა, ეკომიგრანტთა და საარსებო წყაროებით უზრუნველყოფა</t>
  </si>
  <si>
    <t>27 01 08</t>
  </si>
  <si>
    <t>დასაქმების ხელშეწყობის მომსახურებათა მართვა</t>
  </si>
  <si>
    <t>27 02</t>
  </si>
  <si>
    <t>მოსახლეობის სოციალური დაცვა</t>
  </si>
  <si>
    <t>27 02 01</t>
  </si>
  <si>
    <t>მოსახლეობის საპენსიო უზრუნველყოფა</t>
  </si>
  <si>
    <t>27 02 02</t>
  </si>
  <si>
    <t>მოსახლეობის მიზნობრივი ჯგუფების სოციალური დახმარება</t>
  </si>
  <si>
    <t>27 02 03</t>
  </si>
  <si>
    <t>სოციალური რეაბილიტაცია და ბავშვზე ზრუნვა</t>
  </si>
  <si>
    <t>27 02 03 01</t>
  </si>
  <si>
    <t>კრიზისულ მდგომარეობაში მყოფი ბავშვიანი ოჯახების დახმარება</t>
  </si>
  <si>
    <t>27 02 03 02</t>
  </si>
  <si>
    <t>ბავშვთა ადრეული განვითარების ხელშეწყობა</t>
  </si>
  <si>
    <t>27 02 03 03</t>
  </si>
  <si>
    <t>ბავშვთა რეაბილიტაცია/აბილიტაცია</t>
  </si>
  <si>
    <t>27 02 03 04</t>
  </si>
  <si>
    <t>ომის მონაწილეთა რეაბილიტაციის ხელშეწყობა</t>
  </si>
  <si>
    <t>27 02 03 05</t>
  </si>
  <si>
    <t>დღის ცენტრებში მომსახურებით უზრუნველყოფა</t>
  </si>
  <si>
    <t>27 02 03 06</t>
  </si>
  <si>
    <t>დამხმარე საშუალებებით უზრუნველყოფა</t>
  </si>
  <si>
    <t>27 02 03 07</t>
  </si>
  <si>
    <t>ყრუთა კომუნიკაციის ხელშეწყობა</t>
  </si>
  <si>
    <t>27 02 03 08</t>
  </si>
  <si>
    <t>დედათა და ბავშვთა თავშესაფრით უზრუნველყოფა</t>
  </si>
  <si>
    <t>27 02 03 09</t>
  </si>
  <si>
    <t>მინდობით აღზრდა</t>
  </si>
  <si>
    <t>27 02 03 10</t>
  </si>
  <si>
    <t>მცირე საოჯახო ტიპის სახლებში მომსახურებით უზრუნველყოფა</t>
  </si>
  <si>
    <t>27 02 03 11</t>
  </si>
  <si>
    <t>მიუსაფარ ბავშვთა თავშესაფრით უზრუნველყოფა</t>
  </si>
  <si>
    <t>27 02 03 12</t>
  </si>
  <si>
    <t>სათემო ორგანიზაციებში მომსახურებით უზრუნველყოფა</t>
  </si>
  <si>
    <t>27 02 03 13</t>
  </si>
  <si>
    <t>განვითარების მძიმე და ღრმა შეფერხების მქონე ბავშვთა ბინაზე მოვლით უზრუნველყოფა</t>
  </si>
  <si>
    <t>27 02 03 14</t>
  </si>
  <si>
    <t>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t>
  </si>
  <si>
    <t>27 02 03 15</t>
  </si>
  <si>
    <t>მზრუნველობამოკლებული ბავშვების რეინტეგრაცია</t>
  </si>
  <si>
    <t>27 02 03 16</t>
  </si>
  <si>
    <t>სახელმწიფო ზრუნვის სისტემიდან გასული 18-21 წლამდე ახალგაზრდების მხარდაჭერა</t>
  </si>
  <si>
    <t>27 02 03 17</t>
  </si>
  <si>
    <t>სახელმწიფო ზრუნვის სისტემიდან გასული 18-21 წლამდე ახალგაზრდების საკვები პროდუქტებით უზრუნველყოფა</t>
  </si>
  <si>
    <t>27 02 04</t>
  </si>
  <si>
    <t>სოციალური შეღავათები მაღალმთიან დასახლებაში</t>
  </si>
  <si>
    <t>27 02 04 01</t>
  </si>
  <si>
    <t>სოციალური შეღავათები მაღალმთიან დასახლებაში-სახელმწიფო პენსიის მიმღებ პირთა დანამატი</t>
  </si>
  <si>
    <t>27 02 04 02</t>
  </si>
  <si>
    <t>სოციალური შეღავათები მაღალმთიან დასახლებაში-სოციალური პაკეტის მიმღებ პირთა დანამატი</t>
  </si>
  <si>
    <t>27 02 04 03</t>
  </si>
  <si>
    <t>სოციალური შეღავათები მაღალმთიან დასახლებაში-სხვა დანარჩენი კატეგორიებისთვის</t>
  </si>
  <si>
    <t>27 02 04 04</t>
  </si>
  <si>
    <t>სოციალური შეღავათები მაღალმთიან დასახლებაში-მოხმარებული ელექტროენერგიის საფასური</t>
  </si>
  <si>
    <t>27 02 05</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</si>
  <si>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</si>
  <si>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27 02 06</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</si>
  <si>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t>
  </si>
  <si>
    <t>27 02 06 01</t>
  </si>
  <si>
    <t>ახალი კორონავირუსით გამოწვეული სოციალურ-ეკონომიკური მდგომარეობის გაუარესების გამო მოსახლეობის სოციალური დახმარება (კომუნალური გადასახადების სუბსიდირება)</t>
  </si>
  <si>
    <t>27 02 06 02</t>
  </si>
  <si>
    <t>ახალი კორონავირუსით (SARS-COV-2) გამოწვეული ინფექციის (COVID-19) შედეგად მიყენებული ზიანის შემსუბუქება (მოწყვლადი ჯგუფებისათვის ფულადი დახმარება/კომპენსაცია)</t>
  </si>
  <si>
    <t>27 02 06 02 01</t>
  </si>
  <si>
    <t>ახალი კორონავირუსით (SARS-COV-2) გამოწვეული ინფექციის (COVID-19) შედეგად მიყენებული ზიანის შემსუბუქება (სოციალურად დაუცველი ოჯახებისათვის ფულადი დახმარება/ კომპენსაცია)</t>
  </si>
  <si>
    <t>27 02 06 02 02</t>
  </si>
  <si>
    <t>ახალი კორონავირუსით (SARS-COV-2) გამოწვეული ინფექციის (COVID-19) შედეგად მიყენებული ზიანის შემსუბუქება (შშმ პირებისათვის ფულადი დახმარება/კომპენსაცია)</t>
  </si>
  <si>
    <t>27 02 06 03</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</si>
  <si>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დასაქმებულთა და თვითდასაქმებულთათვის)</t>
  </si>
  <si>
    <t>27 02 06 03 01</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</si>
  <si>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დაქირავებით მომუშავე ფიზიკური პირებისათვის)</t>
  </si>
  <si>
    <t>27 02 06 03 02</t>
  </si>
  <si>
    <t>ახალი კორონავირუსით (SARS-COV-2) გამოწვეული ინფექციის (COVID-19) შედეგად მიყენებული ზიანის შემსუბუქება (ფულადი დახმარება/კომპენსაცია ინდ.მეწარმეებისა და გადასახადის გადამხდელი ფიზიკური პირებისათვის)</t>
  </si>
  <si>
    <t>27 03</t>
  </si>
  <si>
    <t>მოსახლეობის ჯანმრთელობის დაცვა</t>
  </si>
  <si>
    <t>27 03 01</t>
  </si>
  <si>
    <t>მოსახლეობის საყოველთაო ჯანმრთელობის დაცვა</t>
  </si>
  <si>
    <t>27 03 02</t>
  </si>
  <si>
    <t>საზოგადოებრივი ჯანმრთელობის დაცვა</t>
  </si>
  <si>
    <t>27 03 02 01</t>
  </si>
  <si>
    <t>დაავადებათა ადრეული გამოვლენა და სკრინინგი</t>
  </si>
  <si>
    <t>27 03 02 02</t>
  </si>
  <si>
    <t>იმუნიზაცია</t>
  </si>
  <si>
    <t>27 03 02 03</t>
  </si>
  <si>
    <t>ეპიდზედამხედველობა</t>
  </si>
  <si>
    <t>27 03 02 04</t>
  </si>
  <si>
    <t>უსაფრთხო სისხლი</t>
  </si>
  <si>
    <t>27 03 02 05</t>
  </si>
  <si>
    <t>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t>
  </si>
  <si>
    <t>27 03 02 06</t>
  </si>
  <si>
    <t>ტუბერკულოზის მართვა</t>
  </si>
  <si>
    <t>27 03 02 06 01</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</si>
  <si>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</si>
  <si>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</si>
  <si>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</si>
  <si>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</si>
  <si>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t>
  </si>
  <si>
    <t>აივ ინფექციის/შიდსის მართვა</t>
  </si>
  <si>
    <t>27 03 02 07 01</t>
  </si>
  <si>
    <t>აივ ინფექციის/შიდსი</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</si>
  <si>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</si>
  <si>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</si>
  <si>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</si>
  <si>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</si>
  <si>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t>
  </si>
  <si>
    <t>დედათა და ბავშვთა ჯანმრთელობა</t>
  </si>
  <si>
    <t>27 03 02 08 01</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</si>
  <si>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</si>
  <si>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</si>
  <si>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27 03 02 09</t>
  </si>
  <si>
    <t>ნარკომანიით დაავადებულ პაციენტთა მკურნალობა</t>
  </si>
  <si>
    <t>27 03 02 10</t>
  </si>
  <si>
    <t>ჯანმრთელობის ხელშეწყობა</t>
  </si>
  <si>
    <t>27 03 02 11</t>
  </si>
  <si>
    <t>C ჰეპატიტის მართვა</t>
  </si>
  <si>
    <t>27 03 02 11 01</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</si>
  <si>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</si>
  <si>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</si>
  <si>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27 03 03</t>
  </si>
  <si>
    <t>მოსახლეობისათვის სამედიცინო მომსახურების მიწოდება პრიორიტეტულ სფეროებში</t>
  </si>
  <si>
    <t>27 03 03 01</t>
  </si>
  <si>
    <t>ფსიქიკური ჯანმრთელობა</t>
  </si>
  <si>
    <t>27 03 03 02</t>
  </si>
  <si>
    <t>დიაბეტის მართვა</t>
  </si>
  <si>
    <t>27 03 03 03</t>
  </si>
  <si>
    <t>ბავშვთა ონკოჰემატოლოგიური მომსახურება</t>
  </si>
  <si>
    <t>27 03 03 04</t>
  </si>
  <si>
    <t>დიალიზი და თირკმლის ტრანსპლანტაცია</t>
  </si>
  <si>
    <t>27 03 03 05</t>
  </si>
  <si>
    <t>ინკურაბელურ პაციენტთა პალიატიური მზრუნველობა</t>
  </si>
  <si>
    <t>27 03 03 06</t>
  </si>
  <si>
    <t>იშვიათი დაავადებების მქონე და მუდმივ ჩანაცვლებით მკურნალობას დაქვემდებარებულ პაციენტთა მკურნალობა</t>
  </si>
  <si>
    <t>27 03 03 07</t>
  </si>
  <si>
    <t>პირველადი და გადაუდებელი სამედიცინო დახმარების უზრუნველყოფა</t>
  </si>
  <si>
    <t>27 03 03 07 01</t>
  </si>
  <si>
    <t>პირველადი და გადაუდებელი სამედიცინო დახმარების უზრუნველყოფის ქვეპროგრამა</t>
  </si>
  <si>
    <t>27 03 03 07 02</t>
  </si>
  <si>
    <t>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t>
  </si>
  <si>
    <t>27 03 03 08</t>
  </si>
  <si>
    <t>რეფერალური მომსახურება</t>
  </si>
  <si>
    <t>27 03 03 09</t>
  </si>
  <si>
    <t>თავდაცვის ძალებში გასაწვევ მოქალაქეთა სამედიცინო შემოწმება</t>
  </si>
  <si>
    <t>27 03 03 10</t>
  </si>
  <si>
    <t>ქრონიკული დაავადებების სამკურნალო მედიკამენტებით უზრუნველყოფა</t>
  </si>
  <si>
    <t>27 03 03 11</t>
  </si>
  <si>
    <t>ახალი კორონავირუსული დაავადების COVID 19-ის მართვა</t>
  </si>
  <si>
    <t>27 03 03 11 01</t>
  </si>
  <si>
    <t>ახალი კორონავირუსით (SARS-CoV-2) გამოწვეული ინფექციის (COVID-19) მართვის ხელშეწყობისთვის სამინისტროს მიერ განსახორციელებელი ღონისძიებები</t>
  </si>
  <si>
    <t>27 03 03 11 02</t>
  </si>
  <si>
    <t>ახალი კორონავირუსით  (SARS-CoV-2) გამოწვეული ინფექციის (COVID-19) მართვისთვის გასატარებელი ღონისძიებები</t>
  </si>
  <si>
    <t>27 03 03 11 03</t>
  </si>
  <si>
    <t>ახალი კორონავირუსით  (SARS-CoV-2) გამოწვეული ინფექციის (COVID-19) მართვის ხელშეწყობისთვის ცენტრის მიერ განსახორციელებელი ღონისძიებები</t>
  </si>
  <si>
    <t>27 03 03 11 04</t>
  </si>
  <si>
    <t>COVID-19-ზე რეაგირების საგანგებო ღონისძიებების მართვა (WB)</t>
  </si>
  <si>
    <t>27 03 04</t>
  </si>
  <si>
    <t>დიპლომისშემდგომი სამედიცინო განათლება</t>
  </si>
  <si>
    <t>27 03 05</t>
  </si>
  <si>
    <t>სახელმწიფო კლინიკების მართვა</t>
  </si>
  <si>
    <t>27 03 05 01</t>
  </si>
  <si>
    <t>27 03 05 02</t>
  </si>
  <si>
    <t>სახელმწიფო კლინიკების რეაბილიტაცია</t>
  </si>
  <si>
    <t>27 04</t>
  </si>
  <si>
    <t>სამედიცინო დაწესებულებათა რეაბილიტაცია და აღჭურვა</t>
  </si>
  <si>
    <t>27 04 01</t>
  </si>
  <si>
    <t xml:space="preserve">სამედიცინო დაწესებულებათა რეაბილიტაცია და აღჭურვა </t>
  </si>
  <si>
    <t>27 04 02</t>
  </si>
  <si>
    <t>სამედიცინო დაწესებულებათა რეაბილიტაცია და აღჭურვა (სსიპ - საგანგებო სიტუაციების კოორდინაციისა და გადაუდებელი დახმარების ცენტრი)</t>
  </si>
  <si>
    <t>27 04 03</t>
  </si>
  <si>
    <t>COVID-19-ზე რეაგირების საგანგებო ღონისძიებების უზრუნველსაყოფად სამედიცინო დაწესებულებათა აღჭურვა/რეაბილიტაცია</t>
  </si>
  <si>
    <t>27 05</t>
  </si>
  <si>
    <t>შრომისა და დასაქმების სისტემის რეფორმების პროგრამა</t>
  </si>
  <si>
    <t>27 05 01</t>
  </si>
  <si>
    <t>დასაქმების ხელშეწყობის მომსახურებათა განვითარება</t>
  </si>
  <si>
    <t>27 05 02</t>
  </si>
  <si>
    <t>შრომის პირობების ინსპექტირება</t>
  </si>
  <si>
    <t>27 05 03</t>
  </si>
  <si>
    <t>სამუშაოს მაძიებელთა პროფესიული მომზადება, პროფესიული გადამზადება და კვალიფიკაციის ამაღლება</t>
  </si>
  <si>
    <t>27 06</t>
  </si>
  <si>
    <t>იძულებით გადაადგილებულ პირთა და მიგრანტთა ხელშეწყობა</t>
  </si>
  <si>
    <t>27 06 01</t>
  </si>
  <si>
    <t>სარეინტეგრაციო დახმარება საქართველოში დაბრუნებული მიგრანტებისათვის</t>
  </si>
  <si>
    <t>27 06 02</t>
  </si>
  <si>
    <t>ეკომიგრანტთა მიგრაციის მართვა</t>
  </si>
  <si>
    <t>27 06 03</t>
  </si>
  <si>
    <t>განსახლების ადგილებში დევნილთა შენახვა და მათი საცხოვრებელი პირობების გაუმჯობესება</t>
  </si>
  <si>
    <t>27 06 03 01</t>
  </si>
  <si>
    <t>იძულებით გადაადგილებულ პირთა განსახლებისა სოციალური და საცხოვრებელი პირობების შექმნა</t>
  </si>
  <si>
    <t>27 06 04</t>
  </si>
  <si>
    <t>საერთაშორისო დაცვის მქონე პირთა ინტეგრაციის ხელშეწყობა</t>
  </si>
  <si>
    <t>27 06 05</t>
  </si>
  <si>
    <t>საარსებო წყაროებით უზრუნველყოფის პროგრამა</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</si>
  <si>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</si>
  <si>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</si>
  <si>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2021 წლის გეგმა ჭერის ფარგლებში (I წარდგენა)</t>
  </si>
  <si>
    <t>2021 წლის გეგმა ჭერს ზევით  (I წარდგენა)</t>
  </si>
  <si>
    <t>შენიშვნა</t>
  </si>
  <si>
    <t>ლარებში</t>
  </si>
  <si>
    <t>პროგრამული კოდი</t>
  </si>
  <si>
    <t xml:space="preserve">2020 წლის I </t>
  </si>
  <si>
    <t>2020 წლის II</t>
  </si>
  <si>
    <t xml:space="preserve">2021 წლის გეგმა ჭერის  ფარგლებში </t>
  </si>
  <si>
    <t xml:space="preserve">2021 წლის გეგმა ჭერს ზევით ფარგლებში </t>
  </si>
  <si>
    <t>გადახრა 2021 წლის საბიუჯეტო სახსრების ჭერის ფარგლებში გეგმასა და და ჭერს ზევით გეგმას შორის</t>
  </si>
  <si>
    <t>დამტკიცებული გეგმა (საბიუჯეტო)</t>
  </si>
  <si>
    <t>დაზუსტებული გეგმა (საბიუჯეტო)</t>
  </si>
  <si>
    <t>საკასო ხარჯი (საბიუჯეტო) 22.08.2019 წლის მდგომარეობით</t>
  </si>
  <si>
    <t>გადახრა</t>
  </si>
  <si>
    <t>m</t>
  </si>
  <si>
    <t>შტატით გათვალისწინებული მომუშავეთა რიცხოვნობა</t>
  </si>
  <si>
    <t>შრომითი ხელშეკრულებით დასაქმებულ პირთა რიცხოვნობა</t>
  </si>
  <si>
    <t>2.1</t>
  </si>
  <si>
    <t>2.1.1</t>
  </si>
  <si>
    <t>ხელფასები</t>
  </si>
  <si>
    <t>2.1.1.1</t>
  </si>
  <si>
    <t>ხელფასები ფულადი ფორმით</t>
  </si>
  <si>
    <t>2.1.1.1.1</t>
  </si>
  <si>
    <t>თანამდებობრივი სარგო</t>
  </si>
  <si>
    <t>2.1.1.1.2</t>
  </si>
  <si>
    <t>წოდებრივი სარგო</t>
  </si>
  <si>
    <t>2.1.1.1.3</t>
  </si>
  <si>
    <t>ჯილდო/პრემია</t>
  </si>
  <si>
    <t>2.1.1.1.4</t>
  </si>
  <si>
    <t>დანამატი</t>
  </si>
  <si>
    <t>2.1.1.1.5</t>
  </si>
  <si>
    <t>ჰონორარი</t>
  </si>
  <si>
    <t>2.1.1.1.6</t>
  </si>
  <si>
    <t>კომპენსაცია</t>
  </si>
  <si>
    <t>2.1.1.2</t>
  </si>
  <si>
    <t>ხელფასები სასაქონლო ფორმით</t>
  </si>
  <si>
    <t>2.1.2</t>
  </si>
  <si>
    <t>სოციალური შენატანები</t>
  </si>
  <si>
    <t>2.1.2.1</t>
  </si>
  <si>
    <t>ფაქტიური სოციალური შენატანები</t>
  </si>
  <si>
    <t>2.1.2.2</t>
  </si>
  <si>
    <t>დარიცხული სოციალური შენატანები</t>
  </si>
  <si>
    <t>2.2</t>
  </si>
  <si>
    <t>2.2.1</t>
  </si>
  <si>
    <t>შრომითი ხელშეკრულებით დასაქმებულ პირთა ანაზღაურება</t>
  </si>
  <si>
    <t>2.2.2</t>
  </si>
  <si>
    <t>მივლინება</t>
  </si>
  <si>
    <t>2.2.2.1</t>
  </si>
  <si>
    <t>მივლინება ქვეყნის შიგნით</t>
  </si>
  <si>
    <t>2.2.2.2</t>
  </si>
  <si>
    <t>მივლინება ქვეყნის გარეთ</t>
  </si>
  <si>
    <t>2.2.3</t>
  </si>
  <si>
    <t>ოფისის ხარჯები</t>
  </si>
  <si>
    <t>2.2.3.1</t>
  </si>
  <si>
    <t>საკანცელარიო , საწერ-სახაზავი ქაღალდის, საბუღალტრო ბლანკების, ბიულეტენების, საკანცელარიო წიგნების და სხვა ანალოგიური მასალების შეძენა</t>
  </si>
  <si>
    <t>2.2.3.2</t>
  </si>
  <si>
    <t>კომპიუტერული პროგრამების შეძენის და განახლების ხარჯი</t>
  </si>
  <si>
    <t>2.2.3.3</t>
  </si>
  <si>
    <t>ნორმატიული აქტების, საცნობარო და სპეციალური ლიტერატურის, ჟურნალ-გაზეთების შეძენა და ყველა სახის საგამომცემლო-სასტამბო (არაძირითადი საქმიანობის) ხარჯი</t>
  </si>
  <si>
    <t>2.2.3.4</t>
  </si>
  <si>
    <t>მცირეფასიანი საოფისე ტექნიკის შეძენა და დამონტაჟების /დემონტაჟის ხარჯი</t>
  </si>
  <si>
    <t>2.2.3.4.1</t>
  </si>
  <si>
    <t>ტელევიზორი</t>
  </si>
  <si>
    <t>2.2.3.4.2</t>
  </si>
  <si>
    <t>მაცივარი</t>
  </si>
  <si>
    <t>2.2.3.4.3</t>
  </si>
  <si>
    <t>კომპიუტერული ტექნიკა</t>
  </si>
  <si>
    <t>2.2.3.4.4</t>
  </si>
  <si>
    <t>ასლგადამღები</t>
  </si>
  <si>
    <t>2.2.3.4.5</t>
  </si>
  <si>
    <t>კარტრიჯების შეძენა და დატუმბვა</t>
  </si>
  <si>
    <t>2.2.3.4.6</t>
  </si>
  <si>
    <t>ფოტო-ვიდეო-აუდიო აპარატურა</t>
  </si>
  <si>
    <t>2.2.3.4.7</t>
  </si>
  <si>
    <t>მობილური ტელეფონი</t>
  </si>
  <si>
    <t>2.2.3.4.8</t>
  </si>
  <si>
    <t>ტელეფონის, ფაქსის აპარატი</t>
  </si>
  <si>
    <t>2.2.3.4.9</t>
  </si>
  <si>
    <t>მუსიკალური ინსტრუმენტი</t>
  </si>
  <si>
    <t>2.2.3.4.10</t>
  </si>
  <si>
    <t>გამათბობელი და გამაგრილებელი ტექნიკა</t>
  </si>
  <si>
    <t>2.2.3.4.11</t>
  </si>
  <si>
    <t>სხვა მცირეფასიანი საოფისე ტექნიკის შეძენასა და დამონტაჟებასთან/დემონტაჟთან დაკავშირებული ხარჯი</t>
  </si>
  <si>
    <t>2.2.3.5</t>
  </si>
  <si>
    <t>საოფისე ინვენტარის შეძენა და დამონტაჟების ხარჯი</t>
  </si>
  <si>
    <t>2.2.3.5.1</t>
  </si>
  <si>
    <t>საოფისე ავეჯი</t>
  </si>
  <si>
    <t>ავეჯი</t>
  </si>
  <si>
    <t>2.2.3.5.2</t>
  </si>
  <si>
    <t>რბილი ავეჯი</t>
  </si>
  <si>
    <t>2.2.3.5.3</t>
  </si>
  <si>
    <t>სხვა საოფისე მცირეფასიანი ინვენტარის შეძენასა და დამონტაჟებასთან დაკავშირებული ხარჯი</t>
  </si>
  <si>
    <t>2.2.3.6</t>
  </si>
  <si>
    <t>ოფისისათვის საჭირო საგნებისა და მასალების შეძენის ხარჯი</t>
  </si>
  <si>
    <t>2.2.3.7</t>
  </si>
  <si>
    <t>რეცხვის, ქიმწმენდისა და სანიტარული საგნების შეძენის ხარჯი</t>
  </si>
  <si>
    <t>2.2.3.8</t>
  </si>
  <si>
    <t>შენობა-ნაგებობების და მათი მიმდებარე ტერიტორიების მიმდინარე რემონტის ხარჯი</t>
  </si>
  <si>
    <t>2.2.3.9</t>
  </si>
  <si>
    <t>საოფისე ტექნიკის, ინვენტარის, მანქანა-დანადგარების მოვლა-შენახვის, ექსპლუატაციისა და  მიმდინარე რემონტის ხარჯი</t>
  </si>
  <si>
    <t>2.2.3.10</t>
  </si>
  <si>
    <t>კავშირგაბმულობის ხარჯი</t>
  </si>
  <si>
    <t>2.2.3.11</t>
  </si>
  <si>
    <t>საფოსტო მომსახურების ხარჯი</t>
  </si>
  <si>
    <t>2.2.3.12</t>
  </si>
  <si>
    <t>კომუნალური ხარჯი</t>
  </si>
  <si>
    <t>2.2.3.12.1</t>
  </si>
  <si>
    <t>ელექტროენერგიის ხარჯი</t>
  </si>
  <si>
    <t>2.2.3.12.2</t>
  </si>
  <si>
    <t>წყლის ხარჯი</t>
  </si>
  <si>
    <t>2.2.3.12.3</t>
  </si>
  <si>
    <t>ბუნებრივი და თხევადი აირის ხარჯი</t>
  </si>
  <si>
    <t>2.2.3.12.4</t>
  </si>
  <si>
    <t>კანალიზაციისა და ასინილიზაციის ხარჯი</t>
  </si>
  <si>
    <t>2.2.3.12.5</t>
  </si>
  <si>
    <t>გათბობისა და გათბობის მიზნით სხვა საწვავისა და ნედლეულის, ასევე გენერატორის საწვავის შეძენის ხარჯი</t>
  </si>
  <si>
    <t>2.2.3.12.6</t>
  </si>
  <si>
    <t>შენობა-ნაგებობების და მათი მიმდებარე ტერიტორიების მოვლა/დასუფთავების ხარჯი</t>
  </si>
  <si>
    <t>2.2.3.12.7</t>
  </si>
  <si>
    <t>სამსახურებრივ მოვალეობასთან დაკავშირებული ბინით სარგებლობის კომუნალური ხარჯი</t>
  </si>
  <si>
    <t>2.2.3.13</t>
  </si>
  <si>
    <t>სამსახურებრივი ცხოველების მოვლა-შენახვასთან და აღკაზმულობასთან დაკავშირებული ხარჯი</t>
  </si>
  <si>
    <t>2.2.3.14</t>
  </si>
  <si>
    <t>ოფისის ხარჯი რომელიც არ არის კლასიფიცირებული</t>
  </si>
  <si>
    <t>2.2.4</t>
  </si>
  <si>
    <t xml:space="preserve">წარმომადგენლობითი ხარჯები </t>
  </si>
  <si>
    <t>2.2.5</t>
  </si>
  <si>
    <t xml:space="preserve">კვების ხარჯები </t>
  </si>
  <si>
    <t>2.2.6</t>
  </si>
  <si>
    <t>სამედიცინო ხარჯები</t>
  </si>
  <si>
    <t>2.2.7</t>
  </si>
  <si>
    <t xml:space="preserve">რბილი ინვენტარისა და უნიფორმის შეძენის და პირად ჰიგიენასთან დაკავშირებული ხარჯები </t>
  </si>
  <si>
    <t>ჟალუზები და მათი დამონტაჟება</t>
  </si>
  <si>
    <t>2.2.8</t>
  </si>
  <si>
    <t xml:space="preserve">ტრანსპორტის, ტექნიკისა და იარაღის ექსპლოატაციისა და მოვლა-შენახვის ხარჯები </t>
  </si>
  <si>
    <t>2.2.8.1</t>
  </si>
  <si>
    <t>საწვავ/საპოხი მასალების შეძენის ხარჯი</t>
  </si>
  <si>
    <t>2.2.8.2</t>
  </si>
  <si>
    <t>მიმდინარე რემონტის ხარჯი</t>
  </si>
  <si>
    <t>2.2.8.3</t>
  </si>
  <si>
    <t>ექსპლოატაციის,  მოვლა-შენახვისა და სათადარიგო ნაწილების შეძენის ხარჯი</t>
  </si>
  <si>
    <t>2.2.8.4</t>
  </si>
  <si>
    <t>ტრანსპორტის დაქირავების (გადაზიდვა-გადაყვანის) ხარჯი</t>
  </si>
  <si>
    <t>2.2.8.5</t>
  </si>
  <si>
    <t>მცირეფასიანი ინსტრუმენტებისა და ხელსაწყოების შეძენა შენახვის ხარჯი</t>
  </si>
  <si>
    <t>2.2.8.6</t>
  </si>
  <si>
    <t>ტრანსპორტის, ტექნიკისა და იარაღის ექსპლოატაციის და მოვლა-შენახვის არაკლასიფიცირებული ხარჯები</t>
  </si>
  <si>
    <t>2.2.9</t>
  </si>
  <si>
    <t>სამხედრო ტექნიკისა და ტყვია-წამლის შეძენის ხარჯები</t>
  </si>
  <si>
    <t>2.2.10</t>
  </si>
  <si>
    <t xml:space="preserve">სხვა დანარჩენი საქონელი და მომსახურება </t>
  </si>
  <si>
    <t>2.2.10.1</t>
  </si>
  <si>
    <t>ბანკის მომსახურების ხარჯი</t>
  </si>
  <si>
    <t>2.2.10.2</t>
  </si>
  <si>
    <t>დიპლომატიური დაწესებულებების შენახვისა და ატაშატის ხარჯი</t>
  </si>
  <si>
    <t>2.2.10.3</t>
  </si>
  <si>
    <t>ექსპერტიზის და შემოწმებების ხარჯი</t>
  </si>
  <si>
    <t>2021ში რამდენი უნდა გავწერო (სამხარაულია)? ადრე 500 ლარი იყო ხარჯი, კი დავწერე 9 000, 2020 დან გამომდინარე, მაგრამ 2021-ში თუ დაგვრჩა გამოვიყენებთ 2021ში ინვენტარიზაციისას შემფასებლისთვის</t>
  </si>
  <si>
    <t>2.2.10.4</t>
  </si>
  <si>
    <t>კადრების მომზადება-გადამზადებასთან, კვალიფიკაციის ამაღლებასა და სტაჟირებასთან დაკავშირებული ხარჯი</t>
  </si>
  <si>
    <t>100 000 თანამშრომელთა ტრენინგის თანხა</t>
  </si>
  <si>
    <t>2.2.10.5</t>
  </si>
  <si>
    <t>რეკლამის ხარჯი</t>
  </si>
  <si>
    <t>2.2.10.6</t>
  </si>
  <si>
    <t>სესიების, კონფერენციების, ყრილობების, სემინარების და სხვა სამუშაო შეხვედრების ორგანიზების ხარჯი</t>
  </si>
  <si>
    <t>2.2.10.7</t>
  </si>
  <si>
    <t>საკონსულტაციო, სანოტარო, თარჯიმნის და თარგმნის მომსახურების ხარჯი</t>
  </si>
  <si>
    <t>2.2.10.8</t>
  </si>
  <si>
    <t>აუდიტორიული მომსახურების ხარჯი</t>
  </si>
  <si>
    <t>2.2.10.9</t>
  </si>
  <si>
    <t>საარქივო მომსახურების ხარჯი</t>
  </si>
  <si>
    <t>2.2.10.10</t>
  </si>
  <si>
    <t>შენობა-ნაგებობების დაცვის ხარჯი</t>
  </si>
  <si>
    <t>2.2.10.11</t>
  </si>
  <si>
    <t>ბინის ქირა</t>
  </si>
  <si>
    <t>2.2.10.12</t>
  </si>
  <si>
    <t>კულტურული, სპორტული, საგანმანათლებლო და საგამოფენო ღონისძიებების ხარჯები</t>
  </si>
  <si>
    <t>2.2.10.13</t>
  </si>
  <si>
    <t>მაუწყებლობის ხარჯები</t>
  </si>
  <si>
    <t>2.2.10.14</t>
  </si>
  <si>
    <t>სხვა დანარჩენ საქონელსა და მომსახურებაზე გაწეული დანარჩენი ხარჯი</t>
  </si>
  <si>
    <t>300 000 IT ლიცენზიები (1 წლიანი)</t>
  </si>
  <si>
    <t>2.3</t>
  </si>
  <si>
    <t>ძირითადი კაპიტალის მოხმარება</t>
  </si>
  <si>
    <t>2.4</t>
  </si>
  <si>
    <t>პროცენტი</t>
  </si>
  <si>
    <t>2.4.1</t>
  </si>
  <si>
    <t>საგარეო ვალდებულებებზე</t>
  </si>
  <si>
    <t>2.4.1.1</t>
  </si>
  <si>
    <t>ორმხრივ კრედიტორებზე</t>
  </si>
  <si>
    <t>2.4.1.2</t>
  </si>
  <si>
    <t>მრავალმხრივ კრედიტორებზე</t>
  </si>
  <si>
    <t>2.4.1.3</t>
  </si>
  <si>
    <t>კომერციულ ორგანიზაციებზე</t>
  </si>
  <si>
    <t>2.4.1.4</t>
  </si>
  <si>
    <t>სხვა საგარეო ვალდებულებებზე</t>
  </si>
  <si>
    <t>2.4.2</t>
  </si>
  <si>
    <t>საშინაო ერთეულებზე გარდა სახელმწიფო ერთეულებისა</t>
  </si>
  <si>
    <t>2.4.3</t>
  </si>
  <si>
    <t>სახელმწიფო ერთეულებიდან აღებულ საშინაო ვალდებულებებზე</t>
  </si>
  <si>
    <t>2.5</t>
  </si>
  <si>
    <t>2.5.1</t>
  </si>
  <si>
    <t>სახელმწიფო საწაარმოებს</t>
  </si>
  <si>
    <t>2.5.1.1</t>
  </si>
  <si>
    <t>სახელმწიფო არაფინანსური საწარმოები</t>
  </si>
  <si>
    <t>2.5.1.2</t>
  </si>
  <si>
    <t>სახელმწიფო ფინანსური საწარმოები</t>
  </si>
  <si>
    <t>2.5.2</t>
  </si>
  <si>
    <t>კერძო საწარმოებს</t>
  </si>
  <si>
    <t>2.5.2.1</t>
  </si>
  <si>
    <t>კერძო არაფინანსური საწარმოები</t>
  </si>
  <si>
    <t>კერძო ფინანსური საწარმოები</t>
  </si>
  <si>
    <t>2.5.3</t>
  </si>
  <si>
    <t>სხვა სექტორებს</t>
  </si>
  <si>
    <t>2.6.1</t>
  </si>
  <si>
    <t>გრანტები უცხო სახელმწიფოთა მთავრობებს</t>
  </si>
  <si>
    <t>2.6.1.1</t>
  </si>
  <si>
    <t>მიმდინარე</t>
  </si>
  <si>
    <t>2.6.1.2</t>
  </si>
  <si>
    <t>კაპიტალური</t>
  </si>
  <si>
    <t>2.6.2</t>
  </si>
  <si>
    <t>გრანტები საერთაშორისო ორგანიზაციებს</t>
  </si>
  <si>
    <t>2.6.2.1</t>
  </si>
  <si>
    <t>2.6.2.2</t>
  </si>
  <si>
    <t>2.6.3</t>
  </si>
  <si>
    <t>გრანტები სხვა დონის სახელმწიფო ერთეულებს</t>
  </si>
  <si>
    <t>2.6.3.1</t>
  </si>
  <si>
    <t>2.6.3.1.1</t>
  </si>
  <si>
    <t>გრანტები ცენტრალურ ბიუჯეტს</t>
  </si>
  <si>
    <t>2.6.3.1.1.1</t>
  </si>
  <si>
    <t>გრანტები სახელმწიფო ბიუჯეტს</t>
  </si>
  <si>
    <t>2.6.3.1.1.2</t>
  </si>
  <si>
    <t>გრანტები ცენტრალური ბიუჯეტის სსიპ(ებ)-ს/ა(ა)იპ(ებ)-ს</t>
  </si>
  <si>
    <t>2.6.3.1.2</t>
  </si>
  <si>
    <t>გრანტები ავტონომიური რესპუბლიკის ერთიან ბიუჯეტს</t>
  </si>
  <si>
    <t>2.6.3.1.2.1</t>
  </si>
  <si>
    <t>გრანტები ავტონომიური რესპუბლიკის რესპუბლიკურ ბიუჯეტს</t>
  </si>
  <si>
    <t>2.6.3.1.2.1.1</t>
  </si>
  <si>
    <t>სპეციალური ტრანსფერი</t>
  </si>
  <si>
    <t>2.6.3.1.2.1.2</t>
  </si>
  <si>
    <t>სხვა</t>
  </si>
  <si>
    <t>2.6.3.1.2.2</t>
  </si>
  <si>
    <t>გრანტები ავტონომიური რესპუბლიკის სსიპ(ებ)-ს/ა(ა)იპ(ბ)-ს</t>
  </si>
  <si>
    <t>2.6.3.1.3</t>
  </si>
  <si>
    <t>გრანტები ერთიან მუნიციპალურ ბიუჯეტს</t>
  </si>
  <si>
    <t>2.6.3.1.3.1</t>
  </si>
  <si>
    <t>გრანტები თვითმმართველი ერთეულის ბიუჯეტს</t>
  </si>
  <si>
    <t>2.6.3.1.3.1.1</t>
  </si>
  <si>
    <t>გათანაბრებითი ტრანსფერი</t>
  </si>
  <si>
    <t>2.6.3.1.3.1.2</t>
  </si>
  <si>
    <t>მიზნობრივი ტრანსფერი</t>
  </si>
  <si>
    <t>2.6.3.1.3.1.3</t>
  </si>
  <si>
    <t>2.6.3.1.3.1.4</t>
  </si>
  <si>
    <t>2.6.3.1.3.2</t>
  </si>
  <si>
    <t>გრანტები თვითმმართველი ერთეულის სსიპ(ებ)-ს/ა(ა)იპ(ბ)-ს</t>
  </si>
  <si>
    <t>2.6.3.2</t>
  </si>
  <si>
    <t>2.6.3.2.1</t>
  </si>
  <si>
    <t>2.6.3.2.1.1</t>
  </si>
  <si>
    <t>2.6.3.2.1.2</t>
  </si>
  <si>
    <t>2.6.3.2.2</t>
  </si>
  <si>
    <t>2.6.3.2.2.1</t>
  </si>
  <si>
    <t>2.6.3.2.2.1.1</t>
  </si>
  <si>
    <t>2.6.3.2.2.1.2</t>
  </si>
  <si>
    <t>კაპიტალური ტრანსფერი</t>
  </si>
  <si>
    <t>2.6.3.2.2.1.3</t>
  </si>
  <si>
    <t>2.6.3.2.2.2</t>
  </si>
  <si>
    <t>2.6.3.2.3</t>
  </si>
  <si>
    <t>2.6.3.2.3.1</t>
  </si>
  <si>
    <t>2.6.3.2.3.1.1</t>
  </si>
  <si>
    <t>2.6.3.2.3.1.2</t>
  </si>
  <si>
    <t>2.6.3.2.3.1.3</t>
  </si>
  <si>
    <t>2.6.3.2.3.2</t>
  </si>
  <si>
    <t>2.7.1</t>
  </si>
  <si>
    <t>სოციალური დაზღვევა</t>
  </si>
  <si>
    <t>2.7.1.1</t>
  </si>
  <si>
    <t>ფულადი ფორმით</t>
  </si>
  <si>
    <t>2.7.1.2</t>
  </si>
  <si>
    <t>სასაქონლო ფორმით</t>
  </si>
  <si>
    <t>2.7.2</t>
  </si>
  <si>
    <t>სოციალური დახმარება</t>
  </si>
  <si>
    <t>2.7.2.1</t>
  </si>
  <si>
    <t>2.7.2.2</t>
  </si>
  <si>
    <t>2.7.3</t>
  </si>
  <si>
    <t>დამქირავებლის მიერ გაწეული სოციალური დახმარება</t>
  </si>
  <si>
    <t>2.7.3.1</t>
  </si>
  <si>
    <t>2.7.3.2</t>
  </si>
  <si>
    <t>2.8.1</t>
  </si>
  <si>
    <t>ქონებასთან დაკავშირებული ხარჯები, გარდა პროცენტისა</t>
  </si>
  <si>
    <t>2.8.1.1</t>
  </si>
  <si>
    <t>დივიდენდები</t>
  </si>
  <si>
    <t>2.8.1.1.1</t>
  </si>
  <si>
    <t>არარეზიდენტებს</t>
  </si>
  <si>
    <t>2.8.1.1.2</t>
  </si>
  <si>
    <t>რეზიდენტებს</t>
  </si>
  <si>
    <t>2.8.1.2</t>
  </si>
  <si>
    <t>კვაზი-კორპორაციების მიერ გადახდილი მოგება</t>
  </si>
  <si>
    <t>2.8.1.3</t>
  </si>
  <si>
    <t>ინვესტირებულ საკუთრებაზე გადახდილი სარგებელი</t>
  </si>
  <si>
    <t>2.8.1.4</t>
  </si>
  <si>
    <t>რენტა</t>
  </si>
  <si>
    <t>2.8.1.5</t>
  </si>
  <si>
    <t>ხარჯები რეინვესტირებულ პირდაპირ უცხოურ ინვესტიციებზე</t>
  </si>
  <si>
    <t>2.8.2</t>
  </si>
  <si>
    <t xml:space="preserve">ტრანსფერები, რომელიც სხვაგან არ არის კლასიფიცირებული </t>
  </si>
  <si>
    <t>2.8.2.1</t>
  </si>
  <si>
    <t>სხვადასმიმდინარე ტრანსფერები, რომელიც სხვაგან არ არის კლასიფიცირებული</t>
  </si>
  <si>
    <t>2.8.2.1.1</t>
  </si>
  <si>
    <t>სასამართლოებისა და სხვა კვაზი-სასამართლო ორგანოების გადაწყვეტილებით დაკისრებული სააღსრულებო ხარჯი</t>
  </si>
  <si>
    <t>2.8.2.1.2</t>
  </si>
  <si>
    <t>შენობა-ნაგებობების დაზღვევის ხარჯი</t>
  </si>
  <si>
    <t>2.8.2.1.3</t>
  </si>
  <si>
    <t>დანადგარების დაზღვევის ხარჯი</t>
  </si>
  <si>
    <t>2.8.2.1.4</t>
  </si>
  <si>
    <t>სატრანსპორტო საშუალებების დაზღვევის ხარჯი</t>
  </si>
  <si>
    <t>2.8.2.1.5</t>
  </si>
  <si>
    <t>პერსონალის დაზღვევის ხარჯი</t>
  </si>
  <si>
    <t>2.8.2.1.6</t>
  </si>
  <si>
    <t>დაზღვევის სხვა ხარჯები</t>
  </si>
  <si>
    <t>2.8.2.1.7</t>
  </si>
  <si>
    <t xml:space="preserve">მოსწავლეთა ვაუჩერების ხარჯი </t>
  </si>
  <si>
    <t>2.8.2.1.8</t>
  </si>
  <si>
    <t>სახელმწიფო სასწავლო გრანტების ხარჯი</t>
  </si>
  <si>
    <t>2.8.2.1.9</t>
  </si>
  <si>
    <t>სახელმწიფო სასწავლო სტიპენდიების ხარჯი</t>
  </si>
  <si>
    <t>2.8.2.1.10</t>
  </si>
  <si>
    <t>პრეზიდენტის სახელობის გრანტების ხარჯი</t>
  </si>
  <si>
    <t>2.8.2.1.11</t>
  </si>
  <si>
    <t>პრეზიდენტის სახელობის სტიპენდიების ხარჯი</t>
  </si>
  <si>
    <t>2.8.2.1.12</t>
  </si>
  <si>
    <t>პრეზიდენტის სახელობის სამეცნიერო გრანტების ხარჯი</t>
  </si>
  <si>
    <t>2.8.2.1.13</t>
  </si>
  <si>
    <t>სხვა სახელობის სტიპენდიებისა და გრანტების ხარჯი</t>
  </si>
  <si>
    <t>2.8.2.1.14</t>
  </si>
  <si>
    <t>სტიქიური უბედურებების შედეგად მიყენებული ზიანის ხარჯი</t>
  </si>
  <si>
    <t>2.8.2.1.15</t>
  </si>
  <si>
    <t>გადასახადები (გარდა საშემომოსავლო და საქონლის ღირებულებაში აღრიცხული დღგ-ისა)</t>
  </si>
  <si>
    <t>2.8.2.1.16</t>
  </si>
  <si>
    <t>მოსაკრებლები</t>
  </si>
  <si>
    <t>2.8.2.1.17</t>
  </si>
  <si>
    <t>საკომისიოები</t>
  </si>
  <si>
    <t>2.8.2.1.18</t>
  </si>
  <si>
    <t xml:space="preserve">სხვა დანარჩენი მიმდინარე ტრანსფერები, რომელიც სხვაგან არ არის კლასიფიცირებული </t>
  </si>
  <si>
    <t>2.8.2.2</t>
  </si>
  <si>
    <t>2.8.3</t>
  </si>
  <si>
    <t>დაზღვევის (სიცოცხლის დაზღვევის გარდა) და სტანდარტული გარანტიის სქემით გადასახდელი  პრემიები, გადახდები და მოთხოვნები</t>
  </si>
  <si>
    <t>2.8.3.1</t>
  </si>
  <si>
    <t xml:space="preserve">სადაზღვევო პრემიები, ჩარიცხვები და მოთხოვნები </t>
  </si>
  <si>
    <t>2.8.3.1.1</t>
  </si>
  <si>
    <t xml:space="preserve">სადაზღვევო პრემიები </t>
  </si>
  <si>
    <t>2.8.3.1.2</t>
  </si>
  <si>
    <t xml:space="preserve">სტანდარტული გარანტიის სქემის გადახდები </t>
  </si>
  <si>
    <t>2.8.3.1.3</t>
  </si>
  <si>
    <t xml:space="preserve">მიმდინარე მოთხოვნები  </t>
  </si>
  <si>
    <t>2.8.3.2</t>
  </si>
  <si>
    <t>კაპიტალური მოთხოვნები</t>
  </si>
  <si>
    <t>არაფინანსური აქტივები</t>
  </si>
  <si>
    <t>ძირითადი აქტივები</t>
  </si>
  <si>
    <t>31.1.1</t>
  </si>
  <si>
    <t xml:space="preserve">შენობა ნაგებობები </t>
  </si>
  <si>
    <t>31.1.1.1</t>
  </si>
  <si>
    <t>საცხოვრებელი შენობები</t>
  </si>
  <si>
    <t>31.1.1.2</t>
  </si>
  <si>
    <t>არასაცხოვრებელი შენობები</t>
  </si>
  <si>
    <t>31.1.1.3</t>
  </si>
  <si>
    <t>სხვა ნაგებობები</t>
  </si>
  <si>
    <t>31.1.1.3.1</t>
  </si>
  <si>
    <t>საგზაო მაგისტრალები</t>
  </si>
  <si>
    <t>31.1.1.3.2</t>
  </si>
  <si>
    <t>ქუჩები</t>
  </si>
  <si>
    <t>31.1.1.3.3</t>
  </si>
  <si>
    <t>გზები</t>
  </si>
  <si>
    <t>31.1.1.3.4</t>
  </si>
  <si>
    <t>ხიდები</t>
  </si>
  <si>
    <t>31.1.1.3.5</t>
  </si>
  <si>
    <t>გვირაბები</t>
  </si>
  <si>
    <t>31.1.1.3.6</t>
  </si>
  <si>
    <t>საკანალიზაციო და წყლის მომარაგების სისტემები</t>
  </si>
  <si>
    <t>31.1.1.3.7</t>
  </si>
  <si>
    <t>ელექტროგადამცემი ხაზები</t>
  </si>
  <si>
    <t>31.1.1.3.8</t>
  </si>
  <si>
    <t>მილსადენები</t>
  </si>
  <si>
    <t>31.1.1.3.9</t>
  </si>
  <si>
    <t>სხვა ნაგებობები რომელიც არ არის კლასიფიცირებული</t>
  </si>
  <si>
    <t>31.1.1.4</t>
  </si>
  <si>
    <t>მიწის გაუმჯობესება</t>
  </si>
  <si>
    <t>31.1.2</t>
  </si>
  <si>
    <t xml:space="preserve">მანქანა დანადგარები და ინვენტარი </t>
  </si>
  <si>
    <t>31.1.2.1</t>
  </si>
  <si>
    <t>სატრანსპორტო საშუალებები</t>
  </si>
  <si>
    <t>31.1.2.1.1</t>
  </si>
  <si>
    <t>სატვირთო ავტომობილი</t>
  </si>
  <si>
    <t>31.1.2.1.2</t>
  </si>
  <si>
    <t>მაღალი გამავლობის მსუბუქი ავტომობილი</t>
  </si>
  <si>
    <t>31.1.2.1.3</t>
  </si>
  <si>
    <t>მსუბუქი ავტომობილი</t>
  </si>
  <si>
    <t>31.1.2.1.4</t>
  </si>
  <si>
    <t>ტრაქტორები, კომბაინები და სხვა სასოფლო-სამეურნეო ტექნიკა</t>
  </si>
  <si>
    <t>31.1.2.1.5</t>
  </si>
  <si>
    <t>ბულდოზერები და სხვა დანარჩენი სპეციალური ტექნიკა</t>
  </si>
  <si>
    <t>31.1.2.1.6</t>
  </si>
  <si>
    <t>სხვა სატრანსპორტო საშუალებები</t>
  </si>
  <si>
    <t>31.1.2.2</t>
  </si>
  <si>
    <t>სხვა მანქანა-დანადგარები და ინვენტარი სატრანსპორტო საშუალებების გარდა</t>
  </si>
  <si>
    <t>31.1.2.2.1</t>
  </si>
  <si>
    <t>საინფორმაციო, კომპიუტერული, სატელეკომუნიკაციო და სხვა დანადგარები, ავეჯი და აღჭურვა </t>
  </si>
  <si>
    <t>31.1.2.2.1.1</t>
  </si>
  <si>
    <t>31.1.2.2.1.2</t>
  </si>
  <si>
    <t>31.1.2.2.1.3</t>
  </si>
  <si>
    <t>კომპიუტერი</t>
  </si>
  <si>
    <t>6 ახალი კომპი (საშ. 6000 ლარიანი) ჭერში დავამატე 40 000</t>
  </si>
  <si>
    <t>31.1.2.2.1.4</t>
  </si>
  <si>
    <t>31.1.2.2.1.5</t>
  </si>
  <si>
    <t>პრინტერი, სკანერი, ასლგადამღები</t>
  </si>
  <si>
    <t>31.1.2.2.1.6</t>
  </si>
  <si>
    <t>უწყვეტი კვების წყარო</t>
  </si>
  <si>
    <t>31.1.2.2.1.7</t>
  </si>
  <si>
    <t>ხმის ჩამწერი აპარატურა</t>
  </si>
  <si>
    <t>31.1.2.2.1.8</t>
  </si>
  <si>
    <t>ფოტოაპარატი</t>
  </si>
  <si>
    <t>31.1.2.2.1.9</t>
  </si>
  <si>
    <t>ვიდეო-აუდიო აპარატურა</t>
  </si>
  <si>
    <t>31.1.2.2.1.10</t>
  </si>
  <si>
    <t>31.1.2.2.1.11</t>
  </si>
  <si>
    <t>მუსიკალური ინსტრუმენტები</t>
  </si>
  <si>
    <t>31.1.2.2.1.12</t>
  </si>
  <si>
    <t>სამედიცინო აპარატურა და ხელსაწყოები</t>
  </si>
  <si>
    <t>31.1.2.2.1.13</t>
  </si>
  <si>
    <t>ოპტიკური ხელსაწყო</t>
  </si>
  <si>
    <t>31.1.2.2.1.14</t>
  </si>
  <si>
    <t>31.1.2.2.1.15</t>
  </si>
  <si>
    <t>31.1.2.2.1.16</t>
  </si>
  <si>
    <t>მაჯის და სხვა ტიპის საათი</t>
  </si>
  <si>
    <t>31.1.2.2.1.17</t>
  </si>
  <si>
    <t>სპორტული საქონელი</t>
  </si>
  <si>
    <t>31.1.2.2.1.18</t>
  </si>
  <si>
    <t>ნახატი, ქანდაკება, ხელოვნების სხვა ნიმუშები, ანტიკვარიატი და ძვირადღირებული კოლექციები</t>
  </si>
  <si>
    <t>31.1.2.2.1.19</t>
  </si>
  <si>
    <t>კოსტიუმები</t>
  </si>
  <si>
    <t>31.1.2.2.2</t>
  </si>
  <si>
    <t>სხვა მანქანა-დანადგარები და ინვენტარი, რომელიც არ არის კლასიფიცირებული</t>
  </si>
  <si>
    <t>გასავლელია IT სთან (დატაცენტრის ჩილერი-324000) სევვერის უპიესი 210 000 (8 წელიწადსი ერთხელ)</t>
  </si>
  <si>
    <t>31.1.3</t>
  </si>
  <si>
    <t>სხვა ძირითადი აქტივები</t>
  </si>
  <si>
    <t>31.1.3.1</t>
  </si>
  <si>
    <t xml:space="preserve">კულტივირებული აქტივები </t>
  </si>
  <si>
    <t>31.1.3.1.1</t>
  </si>
  <si>
    <t xml:space="preserve">ცხოველური რესურსები </t>
  </si>
  <si>
    <t>31.1.3.1.2</t>
  </si>
  <si>
    <t>მცენარეები, ხეები და ნარგავები</t>
  </si>
  <si>
    <t>31.1.3.2</t>
  </si>
  <si>
    <t>ინტელექტუალური საკუთრების პროდუქტები</t>
  </si>
  <si>
    <t>31.1.3.2.1</t>
  </si>
  <si>
    <t>მეცნიერული კვლევები და განვითარება</t>
  </si>
  <si>
    <t>31.1.3.2.2</t>
  </si>
  <si>
    <t>წიაღისეულის მოპოვება და შეფასებები</t>
  </si>
  <si>
    <t>31.1.3.2.3</t>
  </si>
  <si>
    <t>კომპიუტერული პროგრამები და მონაცემთა ბაზები</t>
  </si>
  <si>
    <t>31.1.3.2.3.1</t>
  </si>
  <si>
    <t>კომპიუტერული პროგრამები</t>
  </si>
  <si>
    <t xml:space="preserve">ცხელი ხაზის პროგრამის შესაძენად ჭერში დავამატე 200 000 +96 000ვებპორტალი(32 პოზიც)+5 000 ინფორმაციის დაცვა </t>
  </si>
  <si>
    <t>31.1.3.2.3.2</t>
  </si>
  <si>
    <t>მონაცემთა ბაზები</t>
  </si>
  <si>
    <t>31.1.3.2.4</t>
  </si>
  <si>
    <t>გასართობი, ლიტერატურული და მხატვრული ორიგინალი ნიმუშები</t>
  </si>
  <si>
    <t>31.1.3.2.5</t>
  </si>
  <si>
    <t>სხვა ინტელექტუალური და საკუთრების პროდუქტები</t>
  </si>
  <si>
    <t>31.1.3.3</t>
  </si>
  <si>
    <t>არაწარმოებული აქტივების საკუთრების უფლების გადაცემის ხარჯები (მიწის გარდა)</t>
  </si>
  <si>
    <t>31.1.4</t>
  </si>
  <si>
    <t>სამხედრო იარაღის სისტემები</t>
  </si>
  <si>
    <t>31.2</t>
  </si>
  <si>
    <t xml:space="preserve">მატერიალური მარაგები </t>
  </si>
  <si>
    <t>31.2.1</t>
  </si>
  <si>
    <t>ნედლეული და მასალები</t>
  </si>
  <si>
    <t>31.2.2</t>
  </si>
  <si>
    <t>დაუმთავრებელი წარმოება</t>
  </si>
  <si>
    <t>31.2.3</t>
  </si>
  <si>
    <t>მზა პროდუქცია</t>
  </si>
  <si>
    <t>31.2.4</t>
  </si>
  <si>
    <t>შემდგომი რეალიზაციისათვის შეძენილი საქონელი</t>
  </si>
  <si>
    <t>31.2.5</t>
  </si>
  <si>
    <t>სამხედრო მარაგები</t>
  </si>
  <si>
    <t>ფასეულობები</t>
  </si>
  <si>
    <t xml:space="preserve">არაწარმოებული აქტივები </t>
  </si>
  <si>
    <t>31.4.1</t>
  </si>
  <si>
    <t>მიწა</t>
  </si>
  <si>
    <t>31.4.2</t>
  </si>
  <si>
    <t>წიაღისეული</t>
  </si>
  <si>
    <t>31.4.3</t>
  </si>
  <si>
    <t>სხვა ბუნებრივი აქტივები</t>
  </si>
  <si>
    <t>31.4.3.1</t>
  </si>
  <si>
    <t>არაკულტივირებული ბიოლოგიური რესურსები</t>
  </si>
  <si>
    <t>31.4.3.2</t>
  </si>
  <si>
    <t>წყლის რესურსები</t>
  </si>
  <si>
    <t>31.4.3.3</t>
  </si>
  <si>
    <t>31.4.3.3.1</t>
  </si>
  <si>
    <t>რადიოსიხშირული სპექტრით სარგებლობის ლიცენზია</t>
  </si>
  <si>
    <t>31.4.3.3.2</t>
  </si>
  <si>
    <t>ბუნებრივი აქტივები, რომლებიც სხვაგან არ არის კლასიფიცირებული</t>
  </si>
  <si>
    <t>31.4.4</t>
  </si>
  <si>
    <t>არაწარმოებული არამატერიალური აქტივები</t>
  </si>
  <si>
    <t>31.4.4.1</t>
  </si>
  <si>
    <t>ხელშეკრულებები, იჯარა და ლიცენზიები</t>
  </si>
  <si>
    <t>31.4.4.1.1</t>
  </si>
  <si>
    <t>ლიზინგის ხელშეკრულებები, რომელიც იყიდება ბაზარზე</t>
  </si>
  <si>
    <t>31.4.4.1.2</t>
  </si>
  <si>
    <t>ბუნებრივი რესურსების გამოყენების ნებართვები</t>
  </si>
  <si>
    <t>31.4.4.1.3</t>
  </si>
  <si>
    <t>სპეციფიკური საქმიანობის განხორციელიების ნებართვები</t>
  </si>
  <si>
    <t>31.4.4.1.4</t>
  </si>
  <si>
    <t xml:space="preserve">საქონლისა და მომსახურების მომავალში ექსკლუზიურად წარმოების უფლება </t>
  </si>
  <si>
    <t>31.4.4.2</t>
  </si>
  <si>
    <t>გუდვილი და მარკეტინგული აქტივები</t>
  </si>
  <si>
    <t>ფინანსური აქტივები</t>
  </si>
  <si>
    <t>საშინაო დებიტორები</t>
  </si>
  <si>
    <t>32.1.1</t>
  </si>
  <si>
    <t>ნასესხობის სპეციალური უფლება (SDR)</t>
  </si>
  <si>
    <t>32.1.2</t>
  </si>
  <si>
    <t xml:space="preserve">ვალუტა და დეპოზიტები </t>
  </si>
  <si>
    <t>32.1.3</t>
  </si>
  <si>
    <t xml:space="preserve">ფასიანი ქაღალდები, გარდა აქციებისა </t>
  </si>
  <si>
    <t>32.1.4</t>
  </si>
  <si>
    <t xml:space="preserve">სესხები </t>
  </si>
  <si>
    <t>32.1.5</t>
  </si>
  <si>
    <t xml:space="preserve">აქციები და სხვა კაპიტალი </t>
  </si>
  <si>
    <t>32.1.5.1</t>
  </si>
  <si>
    <t>აქციები და წილები</t>
  </si>
  <si>
    <t>32.1.5.2</t>
  </si>
  <si>
    <t>სხვა საინვესტიციო ფონდების წილები</t>
  </si>
  <si>
    <t>32.1.6</t>
  </si>
  <si>
    <t>დაზღვევა, პენსიები და სტანდარტული გარანტიის სქემები</t>
  </si>
  <si>
    <t>32.1.6.1</t>
  </si>
  <si>
    <t>სადაზღვევო ტექნიკური რეზერვები სიცოცხლის დაზღვევის გარდა</t>
  </si>
  <si>
    <t>32.1.6.2</t>
  </si>
  <si>
    <t>სიცოცხლის დაზღვევა და ანუიტეტის უფლებები</t>
  </si>
  <si>
    <t>32.1.6.3</t>
  </si>
  <si>
    <t>საპენსიო შენატანები</t>
  </si>
  <si>
    <t>32.1.6.4</t>
  </si>
  <si>
    <t>საპენსიო ფონდების საჩივრები მენეჯერების მიმართ</t>
  </si>
  <si>
    <t>32.1.6.5</t>
  </si>
  <si>
    <t xml:space="preserve">სტანდარტული გარანტიის სქემების მოთხოვნები </t>
  </si>
  <si>
    <t>32.1.7</t>
  </si>
  <si>
    <t>წარმოებული ფინანსური ინსტრუმენტები და თანამშრომელთა ოფციონები აქციებზე</t>
  </si>
  <si>
    <t>32.1.7.1</t>
  </si>
  <si>
    <t>წარმოებული ფინანსური ინსტრუმენტები</t>
  </si>
  <si>
    <t>32.1.7.2</t>
  </si>
  <si>
    <t>თანამშრომელთა ოფციონები აქციებზე</t>
  </si>
  <si>
    <t>32.1.8</t>
  </si>
  <si>
    <t>სხვა დებიტორული დავალიანებები</t>
  </si>
  <si>
    <t>32.1.8.1</t>
  </si>
  <si>
    <t>სავაჭრო კრედიტები და ავანსები</t>
  </si>
  <si>
    <t>32.1.8.2</t>
  </si>
  <si>
    <t>სხვა დანარჩენი დებიტორული დავალიანებები</t>
  </si>
  <si>
    <t>საგარეო დებიტორები</t>
  </si>
  <si>
    <t>32.2.1</t>
  </si>
  <si>
    <t>მონეტარული ოქრო და ნასესხობის სპეციალური უფლება (SDR)</t>
  </si>
  <si>
    <t>32.2.1.1</t>
  </si>
  <si>
    <t>მონეტარული ოქრო</t>
  </si>
  <si>
    <t>32.2.1.2</t>
  </si>
  <si>
    <t>ნასესხობის სპეციალური უფლება</t>
  </si>
  <si>
    <t>32.2.2</t>
  </si>
  <si>
    <t>32.2.3</t>
  </si>
  <si>
    <t>32.2.4</t>
  </si>
  <si>
    <t>სესხები</t>
  </si>
  <si>
    <t>32.2.5</t>
  </si>
  <si>
    <t>აქციები და სხვა კაპიტალი</t>
  </si>
  <si>
    <t>32.2.5.1</t>
  </si>
  <si>
    <t>32.2.5.2</t>
  </si>
  <si>
    <t>32.2.6</t>
  </si>
  <si>
    <t xml:space="preserve">დაზღვევა, პენსიები და სტანდარტული გარანტიის სქემები 
</t>
  </si>
  <si>
    <t>32.2.6.1</t>
  </si>
  <si>
    <t>32.2.6.2</t>
  </si>
  <si>
    <t>32.2.6.3</t>
  </si>
  <si>
    <t>32.2.6.4</t>
  </si>
  <si>
    <t>32.2.6.5</t>
  </si>
  <si>
    <t xml:space="preserve">სტანდარტული გარანტიის სქემების მოთხოვნების უზრუნველყოფა </t>
  </si>
  <si>
    <t>32.2.7</t>
  </si>
  <si>
    <t>32.2.7.1</t>
  </si>
  <si>
    <t>32.2.7.2</t>
  </si>
  <si>
    <t>32.2.8</t>
  </si>
  <si>
    <t>ვალდებულებები</t>
  </si>
  <si>
    <t>საშინაო კრედიტორები</t>
  </si>
  <si>
    <t>33.1.2</t>
  </si>
  <si>
    <t>33.1.3</t>
  </si>
  <si>
    <t>ფასიანი ქაღალდები, გარდა აქციებისა</t>
  </si>
  <si>
    <t>33.1.4</t>
  </si>
  <si>
    <t>33.1.5</t>
  </si>
  <si>
    <t>33.1.5.1</t>
  </si>
  <si>
    <t>33.1.5.2</t>
  </si>
  <si>
    <t>საინვესტიციო ფონდებში წილები</t>
  </si>
  <si>
    <t>33.1.6</t>
  </si>
  <si>
    <t>33.1.6.1</t>
  </si>
  <si>
    <t>33.1.6.2</t>
  </si>
  <si>
    <t>33.1.6.3</t>
  </si>
  <si>
    <t>საპენსიო შენატანები(უფლებები)</t>
  </si>
  <si>
    <t>33.1.6.4</t>
  </si>
  <si>
    <t>33.1.6.5</t>
  </si>
  <si>
    <t>33.1.7</t>
  </si>
  <si>
    <t>წარმოებული ფინასური ინსტრუმენტები და თანამშრომელთა ოფციონები აქციებზე</t>
  </si>
  <si>
    <t>33.1.7.1</t>
  </si>
  <si>
    <t>33.1.7.2</t>
  </si>
  <si>
    <t>33.1.8</t>
  </si>
  <si>
    <t>სხვა კრედიტორული დავალიანებები</t>
  </si>
  <si>
    <t>33.1.8.1</t>
  </si>
  <si>
    <t>33.1.8.2</t>
  </si>
  <si>
    <t>სხვა დანარჩენი კრედიტორული დავალიანებები</t>
  </si>
  <si>
    <t>საგარეო კრედიტორები</t>
  </si>
  <si>
    <t>33.2.1</t>
  </si>
  <si>
    <t>33.2.2</t>
  </si>
  <si>
    <t>ვალუტა და დეპოზიტები</t>
  </si>
  <si>
    <t>33.2.3</t>
  </si>
  <si>
    <t>33.2.4</t>
  </si>
  <si>
    <t>33.2.5</t>
  </si>
  <si>
    <t>33.2.5.1</t>
  </si>
  <si>
    <t>33.2.5.2</t>
  </si>
  <si>
    <t>წილები საინვესტიციო ფონდებში</t>
  </si>
  <si>
    <t>33.2.6</t>
  </si>
  <si>
    <t>33.2.6.1</t>
  </si>
  <si>
    <t>33.2.6.2</t>
  </si>
  <si>
    <t>33.2.6.3</t>
  </si>
  <si>
    <t>33.2.6.4</t>
  </si>
  <si>
    <t>საპენსიო ფონდების საჩივრები მენეჯერის მიმართ</t>
  </si>
  <si>
    <t>33.2.6.5</t>
  </si>
  <si>
    <t>33.2.7</t>
  </si>
  <si>
    <t>33.2.7.1</t>
  </si>
  <si>
    <t>33.2.7.2</t>
  </si>
  <si>
    <t>33.2.8</t>
  </si>
  <si>
    <t>33.2.8.1</t>
  </si>
  <si>
    <t>33.2.8.2</t>
  </si>
  <si>
    <t>დანართი N5ა</t>
  </si>
  <si>
    <t>2021-2024 წლების საშუალოვადიანი ბიუჯეტი</t>
  </si>
  <si>
    <t>2021 წლის პროექტი  ჭერის ფარგლებში (ათასი ლარი)</t>
  </si>
  <si>
    <t>პროგნოზი (ათასი ლარი)</t>
  </si>
  <si>
    <t>2021 წლის პროექტი ჭერს ზევით ფარგლებში(ათასი ლარი)</t>
  </si>
  <si>
    <t>ჭერს ზევით მოთხოვნილი თანხის განმარტება (დეტალური)</t>
  </si>
  <si>
    <t>2022 წელი</t>
  </si>
  <si>
    <t xml:space="preserve">2023 წელი </t>
  </si>
  <si>
    <t>2024 წელი</t>
  </si>
  <si>
    <t>კიბოს სკრინინგის კომპონენტი</t>
  </si>
  <si>
    <t>ჭერს ზემოთ მოთხოვნილი თანხა განპირობებულია ბავშვთა სისხლში ტყვიის შემცველობის ბიომონიტორინგის მოცვის გაზრდამ</t>
  </si>
  <si>
    <t>1-დან 6 წლამდე ასაკის ბავშვთა ასაკის მსუბუქი და საშუალო ხარისხის მენტალური განვითარების დარღვევების პრევენცია</t>
  </si>
  <si>
    <t>ეპილეფსიის დიაგნოსტიკა და ზედამხედველობა</t>
  </si>
  <si>
    <t>დღენაკლულთა რეტინოპათიის სკრინინგი</t>
  </si>
  <si>
    <t>საინფორმაციო რეგისტრებისა და ელექტრონული მოდულების განვითარება</t>
  </si>
  <si>
    <t xml:space="preserve">პრევენციული ღონისძიებების პოპულარიზაცია და საინფორმაციო მხარდაჭერა </t>
  </si>
  <si>
    <t>ბავშვთა სისხლში ტყვიის შემცველობის ბიომონიტორინგი</t>
  </si>
  <si>
    <t xml:space="preserve">იმუნიზაცია </t>
  </si>
  <si>
    <t>ვაქცინებისა და ასაცრელი მასალების შესყიდვა</t>
  </si>
  <si>
    <t xml:space="preserve">ჭერს ზემოთ მოთხოვნილი თანხა განპირობებულია ეროვნული ვალუტის აშშ დოლართან გაცვლითი კურსის შემცირებით, კერძოდ 2019 წლის ბიუჯეტით გაცვლითი კურსის საპროგნოზო მოცულობა შეადგენდა 2,66-ს, 2020 წლის ბიუჯეტით ის შეადგენს 2,97-ს, ხოლო 2020 წლის მიმდინარე კურსი უკვე შეადგენს 3,2-ს. შესაბამისად, რადგანაც პროგრამის ფარგლებში საქონლის შესყიდვა და მოწოდება ხდება აშშ დოლარის ექვივალენტში, საჭიროა 2021-2024 წლებში განსაზღვრული ბიუჯეტის გადაანგარიშება არსებული გაცვლითი კურსის მიხედვით. კურსთა შორის სხვაობა შეადგენს დაახლოებით 10-20%-ს.  ასევე, რესპირატორული ინფექციების ტვირთის გათვალისწინებით, იზრდება გრიპზე აცრას დაქვემდებარებულ პირთა რაოდენობა და ვაქცინის შესასყიდი მოცულობები.იმუნიზაციის 2021 და შემდგომი წლების ბიუჯეტები დაანგარიშებულია, შესასყიდი ვაქცინების წლიური რაოდენობებისა და მათი უცხოურ ვალუტაში არსებული ღირებულებების გათვალისწინებით, გადაანგარიშებით 3,0 გაცვლით კურსზე. შეადგენს დაახლოებით 10-20%-ს.
ასევე, აცრების ეროვნულ კალენდარში შეტანილი ცვლილებების შედეგად ქვეყანამ დანერგა 1 ახალი ვაქცინა (გოგონების პაპილომა ვირუსის საწინააღმდეგოდ ასაცრელად), 18 თვის და 5 წლის ასაკში რევაქცინაციისათვის გამოყენებული 3 ვაქცინა 2020 წლის 1 ივნისიდან იცვლება უფრო მაღალი ხარისხის მრავალკომპონენტიანი ვაქცინით, რომელიც ასევე მცირედით ზრდის პროგრამის ბიუჯეტს, ასევე გაიზარდა ზოგიერთი ანტიგენზე სავალდებულო აცრას დაქვემდებარებული ჯგუფების რაოდენობა.
</t>
  </si>
  <si>
    <t>სპეციფიკური შრატებისა და ვაქცინების შესყიდვა</t>
  </si>
  <si>
    <t>პოსტექსპოზიციური ანტირაბიული პროფილაქტიკისათვის ანტირაბიული სამკურნალო საშუალებებით უზრუნველყოფა</t>
  </si>
  <si>
    <t>გრიპის საწინააღმდეგო ვაქცინის შესყიდვა</t>
  </si>
  <si>
    <t>,,ცივი ჯაჭვის“ მოწყობილობების/ინვენტარის შესყიდვა და მონტაჟი</t>
  </si>
  <si>
    <t>აცრა-ვიზიტისა და ექიმის კონსულტაციის მომსახურება</t>
  </si>
  <si>
    <t>საინფორმაციო-საგანმანათლებლო ღონისძიებები (მ.შ. იმუნიზაციისა და მარაგების მართვის ერთიანი ელექტრონული სისტემების მართვა და ადმინისტრირება)</t>
  </si>
  <si>
    <t>ბაზის დეველოპერი და ადმინისტრატორის შრომის ანაზღაურება</t>
  </si>
  <si>
    <t>რეგიონულ და მუნიციპალურ დონეზე არსებული სჯდ ცენტრებისთვის ეპიდზედამხედველობის, იმუნიზაციისა და სამედიცინო სტატისტიკის ღონისძიებათა ფარგლებში მომსახურების დაფინანსებისთვის</t>
  </si>
  <si>
    <t>ჭერს ზემოთ მოთხოვნილი თანხა განპირობებულია საზოგადოებრივი ჯანდაცვის ცენტრების გაძლიერებით დამატებითი პერსონალის დაფინანსებით, ასევე საყრდენი ბაზების გაზრდით</t>
  </si>
  <si>
    <t xml:space="preserve">მალარიისა და სხვა ტრანსმისიური (დენგე, ზიკა, ჩიკუნგუნია, ყირიმ-კონგო, ლეიშმანიოზი და სხვა) დაავადებების პრევენციისა და კონტროლის გაუმჯობესება </t>
  </si>
  <si>
    <t>ნოზოკომიური ინფექციების ეპიდზედამხედველობა</t>
  </si>
  <si>
    <t>ვირუსული დიარეების კვლევა</t>
  </si>
  <si>
    <t>B და C ჰეპატიტებზე ეპიდზედამხედველობა</t>
  </si>
  <si>
    <t xml:space="preserve">გრიპზე, გრიპისმაგვარ დაავადებებსა და მძიმე მწვავე რესპირაციულ დაავადებებზე ეპიდზედამხედველობის ქსელის მდგრადობის შენარჩუნება და სეზონურ/პანდემიურ გრიპზე რეაგირება (მ.შ. საყრდენი ბაზების მომსახურება თვეში არაუმეტეს 3800 ლარისა) </t>
  </si>
  <si>
    <t>დონორული სისხლის კვლევა B და C ჰეპატიტებზე, აივ-ინფექცია/შიდსზე და სიფილისზე (მ.შ. NAT დიაგნოსტიკა)</t>
  </si>
  <si>
    <t xml:space="preserve">ხარისხის გარე კონტროლის და მონიტორინგის უზრუნველყოფა </t>
  </si>
  <si>
    <t xml:space="preserve">სისხლის უანგარო რეგულარული დონორობის მხარდაჭერისა და მოზიდვის ეროვნული კამპანიის განხორციელების მიზნით გასატარებელი ღონისძიებები (მ.შ. „უანგარო დონორთა მსოფლიო დღესთან" დაკავშირებული ღონისძიებების მხარდაჭერა) </t>
  </si>
  <si>
    <t xml:space="preserve">სისხლის დონორთა ერთიანი ელექტრონული ბაზის ადმინისტრირება </t>
  </si>
  <si>
    <t xml:space="preserve">საზოგადოებრივი ჯანდაცვის, გარემოსა და პროფესიულ დაავადებათა ჯანმრთელობის სფეროში არსებული ვალდებულებების ხელშეწყობა </t>
  </si>
  <si>
    <t xml:space="preserve">სხვადასხვა ტიპის საწარმოებში დასაქმებულთა პროფესიულ ჯანმრთელობასთან დაკავშირებული საკითხების კვლევის კომპონენტი </t>
  </si>
  <si>
    <t xml:space="preserve">საზოგადოებრივი ჯანმრთელობის დაცვისა და გარემოს ჯანმრთელობის სფეროში აღებული ვალდებულებების განხორციელების ხელშეწყობის კომპონენტი </t>
  </si>
  <si>
    <t>ამბულატორიული მომსახურება (მათ შორის, პენიტენციურ დაწესებულებებში ტუბსაწინააღმდეგო ამბულატორიული ღონისძიებების დაფინანსება – 12 500 ლარი თვეში)</t>
  </si>
  <si>
    <t>ლაბორატორიული კონტროლი და ნახველისა და სხვა საკვლევი მასალის ლოჯისტიკა, მ.შ.: (სს „ტუბერკულოზისა და ფილტვის დაავადებათა ეროვნული ცენტრის“ და პენიტენციური სისტემის ფარგლებში არსებული ლაბორატორიებისათვის პროგრამის მე-3 მუხლის „გ.დ“ ქვეპუნქტით გათვალისწინებული საქონლის შესყიდვა)</t>
  </si>
  <si>
    <t>სტაციონარული მომსახურება</t>
  </si>
  <si>
    <t>პენიტენციური დაწესებულებებისათვის ტუბერკულოზის მართვისთვის მედიკამენტების, სხვა სახარჯი და დამხმარე მასალების შესყიდვა</t>
  </si>
  <si>
    <t>ტუბერკულოზის პროგრამის რეგიონალური მართვა და მონიტორინგი</t>
  </si>
  <si>
    <t>ტუბერკულოზის სამკურნალო პირველი და მეორე რიგის (სრული ღირებულების არა უმეტეს 85%) მედიკამენტების შესყიდვა</t>
  </si>
  <si>
    <t xml:space="preserve">სენსიტიური და რეზისტენტული ფორმის ტუბერკულოზით დაავადებულ პაციენტთა მკურნალობაზე დამყოლობის გაუმჯობესების მიზნით, რეზისტენტული ფორმის ტუბერკულოზით დაავადებულთა (სრულად) და სენსიტიური ფორმის ტუბერკულოზით დაავადებულთა (არაუმეტეს თანხის 25 %) ფულადი წახალისების დაფინანსება </t>
  </si>
  <si>
    <t>აივ ინფექცია/შიდსის მართვა</t>
  </si>
  <si>
    <t>აივ-ინფექცია/შიდსზე ნებაყოფლობითი კონსულტირება და ტესტირება</t>
  </si>
  <si>
    <t>აივ-ინფექცია/შიდსით დაავადებულთა ამბულატორიული მომსახურებით უზრუნველყოფა</t>
  </si>
  <si>
    <t>აივ-ინფექცია/შიდსით დაავადებულთა სტაციონარული მომსახურებით უზრუნველყოფა</t>
  </si>
  <si>
    <t xml:space="preserve">აივ-ინფექციის/შიდსის სამკურნალო პირველი რიგის (სრულად) და მეორე რიგის (სრული ღირებულების არა უმეტეს 85%-ისა) მედიკამენტების შესყიდვა </t>
  </si>
  <si>
    <t xml:space="preserve">სქესობრივი გზით გადამდები ინფექციების დიაგნოსტიკა და მკურნალობა აივ ინფექცია/შიდსის მაღალი რისკის პირებში </t>
  </si>
  <si>
    <t>ანტენატალური მეთვალყურეობა, მათ შორის: (სამედიცინო მომსახურება სიფილისზე ეჭვის შემთხვევაში)</t>
  </si>
  <si>
    <t>გენეტიკური პათოლოგიების ადრეული გამოვლენა</t>
  </si>
  <si>
    <t xml:space="preserve">ორსულებში B და C ჰეპატიტების, აივ-ინფექციის/ შიდსისა და სიფილისის განსაზღვრისათვის საჭირო ტესტებითა და სახარჯი მასალებით („B“ ჰეპატიტის საწინააღმდეგო იმუნოგლობულინით) უზრუნველყოფა </t>
  </si>
  <si>
    <t>ახალშობილთა და ბავშვთა სკრინინგი ჰიპოთირეოზზე, ფენილკეტონურიაზე, ჰიპერფენილალანინემიასა და მუკოვისციდოზზე</t>
  </si>
  <si>
    <t>ახალშობილთა სმენის სკრინინგული გამოკვლევა</t>
  </si>
  <si>
    <t>მედიკამენტებითა უზრუნველყოფა, მათ შორის:სამკურნალო საშუალებების ტრანსპორტირება, შენახვა და გაცემა (საქართველოს საბაჟო ტერიტორიაზე საქონლის გაფორმების ხარჯები, მიღება, შენახვა, ტრანსპორტირება და ბენეფიციარებზე გაცემა სამედიცინო დაწესებულებების/აფთიაქების მეშვეობით)</t>
  </si>
  <si>
    <t xml:space="preserve">სტაციონარული დეტოქსიკაცია და პირველადი რეაბილიტაცია ოპიოიდების, სტიმულატორების და სხვა ფსიქოაქტიური ნივთიერებების, მოხმარებით გამოწვეული ფსიქიკური და ქცევითი აშლილობების დროს </t>
  </si>
  <si>
    <t>ჩანაცვლებითი თერაპიის განხორციელება და ჩამანაცვლებელი ფარმაცევტული პროდუქტის მიწოდების (ტრანსპორტირება, ბადრაგირება) უზრუნველყოფა ქ. თბილისსა და რეგიონებში (მ.შ ფსიქო-სოციალური რეაბილიტაციის უზრუნველყოფა)</t>
  </si>
  <si>
    <t>№2 და №8 პენიტენციურ დაწესებულებაში ჩამანაცვლებელი ფარმაცევტული პროდუქტით ხანმოკლე და ხანგრძლივი დეტოქსიკაციის უზრუნველყოფა</t>
  </si>
  <si>
    <t>ჩამანაცვლებელი ფარმაცევტული პროდუქტის შესყიდვა</t>
  </si>
  <si>
    <t>ჩამანაცვლებელი ფარმაცევტული პროდუქტის ტრანსპორტირება, შენახვა და გაცემა</t>
  </si>
  <si>
    <t>ეფექტურობის შეფასების კომპონენტი</t>
  </si>
  <si>
    <t>ალკოჰოლის მიღებით გამოწვეული ფსიქიკური და ქცევითი აშლილობების სტაციონარული მომსახურება</t>
  </si>
  <si>
    <t>თამბაქოს მოხმარების კონტროლის გაძლიერება</t>
  </si>
  <si>
    <t xml:space="preserve">ალკოჰოლის ჭარბი მოხმარების შესახებ ცნობიერების ამაღლება </t>
  </si>
  <si>
    <t xml:space="preserve">ჯანსაღი კვების შესახებ განათლება </t>
  </si>
  <si>
    <t>ფიზიკური აქტივობის ხელშეწყობა</t>
  </si>
  <si>
    <t>C ჰეპატიტის პრევენცია და მოსახლეობის განათლების ხელშეწყობა</t>
  </si>
  <si>
    <t xml:space="preserve">ფსიქიკური ჯანმრთელობის ხელშეწყობა  </t>
  </si>
  <si>
    <t xml:space="preserve">ნივთიერებადამოკიდებულების და აზარტულ თამაშებზე დამოკიდებულების პრევენცია </t>
  </si>
  <si>
    <t xml:space="preserve">გარემო და ჯანმრთელობა </t>
  </si>
  <si>
    <t xml:space="preserve">ჯანმრთელობის ხელშეწყობის პოპულარიზაცია და გაძლიერება (მათ შორის, მასმედიასთან ურთიერთობა, სატელეკომუნიკაციო და/ან საეთერო დროის (მ.შ. სამედიცინო პროფილის) შესყიდვა ჯანმრთელობასთან დაკავშირებულ სხვადასხვა თემაზე) </t>
  </si>
  <si>
    <t xml:space="preserve">სკრინინგული კვლევის კომპონენტი </t>
  </si>
  <si>
    <t>დიაგნოსტიკის კომპონენტი</t>
  </si>
  <si>
    <t xml:space="preserve">მკურნალობის კომპონენტი </t>
  </si>
  <si>
    <t xml:space="preserve">მედიკამენტების ლოჯისტიკის კომპონენტი </t>
  </si>
  <si>
    <t>მოსახლეობის სამედიცინო მომსახურების მიწოდება პრიორიტეტულ სფეროებში</t>
  </si>
  <si>
    <t xml:space="preserve">ფსიქიკური ჯანმრთელობა </t>
  </si>
  <si>
    <t>სათემო ამბულატორიული მომსახურება</t>
  </si>
  <si>
    <t>ფსიქოსოციალური რეაბილიტაცია</t>
  </si>
  <si>
    <t>ბავშვთა ფსიქიკური ჯანმრთელობა</t>
  </si>
  <si>
    <t>ფსიქიატრიული კრიზისული ინტერვენციის სამსახური მოზრდილთათვის</t>
  </si>
  <si>
    <t>თემზე დაფუძნებული მობილური გუნდის მომსახურება</t>
  </si>
  <si>
    <t>ფსიქიკური აშლილობის მქონე მოზრდილთა ფსიქიატრიული სტაციონარული მომსახურება</t>
  </si>
  <si>
    <t>ფსიქიკური აშლილობის მქონე ბავშვთა ფსიქიატრიული სტაციონარული მომსახურება</t>
  </si>
  <si>
    <t>ფსიქიკური დარღვევების მქონე შშმ პირთა თავშესაფრით უზრუნველყოფის კომპონენტი</t>
  </si>
  <si>
    <t>შაქრიანი დიაბეტით დაავადებულ ბავშვთა მომსახურება</t>
  </si>
  <si>
    <t>სპეციალიზებული ამბულატორიული დახმარება</t>
  </si>
  <si>
    <t>შაქრიანი დიაბეტით დაავადებულ პაციენტთა მედიკამენტებით უზრუნველყოფა</t>
  </si>
  <si>
    <t>უშაქრო დიაბეტით დაავადებულთა მედიკამენტებით უზრუნველყოფა</t>
  </si>
  <si>
    <t>სპეციალურ სამკურნალო საშუალებათა ტრანსპორტირების, შენახვისა და გაცემის ხარჯები</t>
  </si>
  <si>
    <t>შაქრიანი დიაბეტით დაავადებულ ბავშვთა სისხლში გლუკოზის დონის მონიტორინგის აპარატით უზრუნველყოფა</t>
  </si>
  <si>
    <t>დაგეგმილია სისხლში გლუკოზის დონის მონიტორინგის აპარატის (ინსულინის ტუმბო) შესყიდვა შაქრიანი დიაბეტით დაავადებული 18 წლამდე ასაკის პირებისათვის. ტუმბოს საშუალებით ინსულინის მიწოდება ხდება მიკრო-წვეთებით, რაც მაქსიმალურად უახლოვდება პანკრეასიდან ინსულინის გამოყოფის ფიზიოლოგიურ პროცესს. ეს კი საშუალებას იძლევა ვაკონტროლოთ გლიკემია და თავიდან ავიცილოთ გლუკოზის ციფრების მკვეთრი ცვალებადობა დღე-ღამის განმავლობაში სხვადასხვა აქტივობების - კვების, ძილის, ფიზიკური დატვირთვის და სხვ. ფიზიოლოგიური მდგომარეობების დროს. ამ ეტაპზე აღნიშნული პროდუქტი ქვეყანაში არ არის რეგისტრირებული, შესაბამისად დიაბეტის დიაგნოზის მქონე პირებს არ აქვთ მასზე ხელმისაწვდომობა, რის შესახებაც რამდენჯერმე მოგვმართეს ბოლო 1 წლის განმავლობაში, თუმცა მათი დახმარება სამინისტრომ სამწუხაროდ, ვერ შესძლო. პროექტით გათვალისწინებულია 18 წლამდე ასაკის 1300 დიაბეტით დაავადებული პირის უზრუნველყოფა, ერთი ტუმბოს წინასწარი (სავარაუდო) ღირებულება შეადგენს დაახლოებით 150 ევროს, ბიუჯეტით ასევე გათვალისწინებულია აპარატისთვის საჭირო სენსორებით უზრუნველყოფა, რომლის სავარაუდო ღირებულება 1 თვის განმავლობაში შეადგენს 100 ევროს.</t>
  </si>
  <si>
    <t>ონკოჰემატოლოგიური დაავადებების მქონე 18 წლამდე ასაკის ბავშვთა ამბულატორიული და სტაციონარული მკურნალობა</t>
  </si>
  <si>
    <t>ჰემოდიალიზით უზრუნველყოფა</t>
  </si>
  <si>
    <t>პერიტონეული დიალიზით უზრუნველყოფა</t>
  </si>
  <si>
    <t>ჰემო და პერიტონეული დიალიზისათვის საჭირო სადიალიზე საშუალებების, მასალისა და მედიკამენტების შესყიდვა და მიწოდება</t>
  </si>
  <si>
    <t>თირკმლის ტრანსპლანტაცია</t>
  </si>
  <si>
    <t>ორგანოგადანერგილთა იმუნოსუპრესული მედიკამენტებით უზრუნველყოფა</t>
  </si>
  <si>
    <t>სამკურნალო საშუალებათა ტრანსპორტირება, შენახვა და გაცემა</t>
  </si>
  <si>
    <t>ინკურაბელურ პაციენტთა ამბულატორიული პალიატიური მზრუნველობა</t>
  </si>
  <si>
    <t>ინკურაბელურ პაციენტთა სტაციონარული პალიატიური მზრუნველობა</t>
  </si>
  <si>
    <t>იშვიათი დაავადებების მქონე  18 წლამდე ასაკის ბავშვთა ამბულატორიული მომსახურება</t>
  </si>
  <si>
    <t>იშვიათი დაავადებების მქონე და მუდმივ ჩანაცვლებით მკურნალობას დაქვემდებარებულ 18 წლამდე ასაკის ბავშვთა სტაციონარული მომსახურება</t>
  </si>
  <si>
    <t>ჰემოფილიით და სისხლის შედედების სხვა მემკვიდრული პათოლოგიებით დაავადებულ ბავშვთა და მოზრდილთა ამბულატორიული და სტაციონარული მომსახურება</t>
  </si>
  <si>
    <t xml:space="preserve">იშვიათი დაავადებების მქონე პაციენტების სპეციფიკური მედიკამენტებით უზრუნველყოფა, მ.შ: სპეციალურ სამკურნალო საშუალებათა ტრანსპორტირების, შენახვისა და გაცემის ხარჯები </t>
  </si>
  <si>
    <t>2021 წლისთვის დაგეგმილია ვილსონის დაავადების სამკურნალო მედიკამენტი პენიცილამინის შესყიდვა (დაახლოებით 25 000 ლარი), ასევე, პირველადი ჰიპოთირეოზით დაავადებული პაციენტისთვის საინექციო L თიროქსინის (დაახლოებით 20 000 ლარი), მუკოვისციდოზით დაავადებულთათვის დორნაზა ალფას (375 000), პრადერ ვილის, , სილვერ-რასელის სინდრომის მქონე ბავშვებისთვის ზრდის ჰორმონის შესყიდვა (დაახლოებით 100 000 ლარი). ასევე, ამ მედიკამენტების ტრანსპოტირების, შენახვის და გაცემის ხარჯები 72000</t>
  </si>
  <si>
    <t xml:space="preserve">პირველადი და გადაუდებელი სამედიცინო დახმარების უზრუნველყოფის ქვეპროგრამა </t>
  </si>
  <si>
    <t xml:space="preserve">ჭერს ზევით მოთხოვნილი თანხა გამოწვეულია 2020 წლის 1 ივლისიდან სასწრაფო დახმარების ბრიგადის წევრებისთვის 100 ლარიანი ხელფასის მატებით. დამატებით, გათვალისწინებულია 2021 წლის ბიუჯეტში სახელფასო ფონდის 20%-იანი ზრდა. სოციალური უზრუნველყოფის მუხლში გადახრა გამოწვეულია  სოფლის ექიმების ხელფასების ზრდით და კერძო კატასტროფების შესრულებების მოსალოდნელი ზრდით. ასევე მოცულობითია Covid-19 თან დაკავშირებული სამედიცინო სახარჯი მასალის ხარჯი, რომლის ეფექტიც, დაახლოებით 14 მილიონი ლარია.
არაფინანსურ მუხლში, დაახლოებით 13 მილიონიანი გადახრა,  გამოწვეულია რიგი აუცილებლობებით:  ყოველწლიურად, რეგიონული და თბილისის სასწრაფოს ავტოპარკის განახლება ხდება  60 ახალი ავტომობილითა და  რეფერალური ბრიგადების 8  რეანიმობილით, რაც ჯამში დაახლოებით 11 მილიონი ლარია. ასევე, აუცილებლობას წარმოადგენს 250 ცალი ვიდეო რეგისტრატორის დაყენება სასწრაფო დახმარების ავტომობილებზე მთელი საქართველოს მაშტაბით, რაც უზრუნველყოფს ავტომობილების გადაადგილების გაკონტროლებას,  ყოველდღიური მონიტორინგის საშუალებას და პრობლემებზე შესაბამის რეაგირებას. ასევე, ჭერს ზევით ბიუჯეტში გათვალისწინებულია სამედიცინო აპარატურის შეძენა, რომლის ღირებულება, ჯამში, 670 ათას ლარს შეადგენს.
</t>
  </si>
  <si>
    <t xml:space="preserve">სპეცდაფინანსებაზე მყოფი დაწესებულებების მიერ შესაბამისი ამბულატორიული და სტაციონარული მომსახურების მიწოდება და სასწრაფო სამედიცინო დახმარება </t>
  </si>
  <si>
    <t xml:space="preserve">სტიქიური უბედურებების, კატასტროფების, საგანგებო სიტუაციების, კონფლიქტურ რეგიონებში დაზარალებულ მოქალაქეთა და საქართველოს მთავრობის მიერ განსაზღვრული სხვა შემთხვევების დროს მოსახლეობის სამედიცინო დახმარების კომპონენტი </t>
  </si>
  <si>
    <t>ყოფილი უმაღლესი პოლიტიკური თანამდებობის პირების ოჯახის წევრთა სამედიცინო დაზღვევის კომპონენტი</t>
  </si>
  <si>
    <t>ფილტვის ქრონიკული დაავადებების რეაბილიტაციის კომპონენტი</t>
  </si>
  <si>
    <t>თავდაცვის ძალებში გასაწვევ პირთა ამბულატორიული შემოწმების კომპონენტი</t>
  </si>
  <si>
    <t>თავდაცვის ძალებში გასაწვევ პირთა დამატებითი გამოკვლევის კომპონენტი</t>
  </si>
  <si>
    <t>დიპლომისშემდგომი სამედიცინო განათლების პროგრამა</t>
  </si>
  <si>
    <t>მაღალმთიან და საზღვრისპირა მუნიციპალიტეტებში მცხოვრები მოსახლეობისათვის სამედიცინო სერვისების მიწოდების უწყვეტობისათვის დიპლომშემდგომი სამედიცინო განათლება, ერთიან დიპლომისშემდგომ საკვალიფიკაციო გამოცდაზე მაღალი შეფასების მქონე მაძიებელთა ფინანსური მხარდაჭერა</t>
  </si>
  <si>
    <t>2020 წელი</t>
  </si>
  <si>
    <t>საპენსიო ასაკის მოსახლეობის პენსიით (ქალები 60 წელი, მამაკაცები 65 წელი) უზრუნველყოფა</t>
  </si>
  <si>
    <t>გაანგარიშებისას გამოყენებულია სერვისების სააგენტოს მონაცემთა ბაზა, გათვალისწინებულია პენსიის კანონში 2021 წლის იანვრიდან შეტანილი ცვლილებები, პენსიის 20 ლარით და 70+ პენსიონერების 25 ლარიანი ზრდა</t>
  </si>
  <si>
    <t>სპეციფიკური კატეგორიების (ძალოვანი სტრუქტურების, პროკურატორის, სამოქალაქო ავიაციის, პარლამენტის ყოფილი წევრების, უმაღლესი რანგის დიპლომატების და სხვა) სახელმწიფო კომპენსაციით უზრუნველყოფა</t>
  </si>
  <si>
    <t>გათვალისწინებულია პენსიის ზრდის შესაბამისად კომპენსაციების ავტომატური გადაანგარიშებისთვის საჭირო თანხა</t>
  </si>
  <si>
    <t xml:space="preserve">სიღარიბის ზღვარს ქვემოთ მყოფი ოჯახებისათვის საარსებო შემწეობები </t>
  </si>
  <si>
    <t xml:space="preserve">გათვლილია მიმდინარე წლის სტატისტიკური მონაცემების საფუძველზე, თვეში დაახლოებით 28 500 000 ლარი </t>
  </si>
  <si>
    <t>მიზნობრივი ჯგუფებისთვის სოციალური პაკეტი</t>
  </si>
  <si>
    <t>არ არის გათვალისწინებული სოც. პაკეტის ზრდა</t>
  </si>
  <si>
    <t>ლტოლვილთა-დევნილთა და ჰუმანიტარული სტატუსის მქონე პირთა შემწეობები</t>
  </si>
  <si>
    <t xml:space="preserve">გათვლილია დაახლოებით 230000 დევნილზე და1050-1300-მდე ლტოლვილზე </t>
  </si>
  <si>
    <t>რეინტეგრაციის შემწეობა</t>
  </si>
  <si>
    <t>გადატანილია "სოციალური რეაბილიტაცია ბავშვზე ზრუნვაში"</t>
  </si>
  <si>
    <t>დემოგრაფიული მდგომარეობის გაუმჯობესების დახმარება</t>
  </si>
  <si>
    <t>გათვლილია მიმდინარე წლის სტატისტიკური მონაცემების საფუძველზე, ამავე კოდიდან ფინანსდება მრავალშვილიანი მშობლების ელექტროენერგიის შეღავათები (დაახლოებით 1930 ოჯახზე)</t>
  </si>
  <si>
    <t>ორსულობის, მშობიარობის და ბავშვთა მოვლი,ს ასევე ახალშობილის შვილად აყვანის დახმარება</t>
  </si>
  <si>
    <t xml:space="preserve"> შრომითი მოვალეობის შესრულებისას დასაქმებულის ჯანმთელობისათვის ვნების შედეგად მიყენებული ზიანის ანაზღაურება</t>
  </si>
  <si>
    <t>კლებადი კატეგორიაა  (792 პირია მიმღები)</t>
  </si>
  <si>
    <t>საყოფაცხოვრებო სუბსიდია</t>
  </si>
  <si>
    <t>კლებადი კატეგორიაა  (23 203 პირია მიმღები)</t>
  </si>
  <si>
    <t>9 მაისის ერთჯერადი დახმარება</t>
  </si>
  <si>
    <r>
      <t xml:space="preserve">კრიზისულ მდგომარეობაში მყოფი ბავშვიანი ოჯახების </t>
    </r>
    <r>
      <rPr>
        <sz val="11"/>
        <color indexed="10"/>
        <rFont val="Sylfaen"/>
        <family val="1"/>
        <charset val="204"/>
      </rPr>
      <t xml:space="preserve"> </t>
    </r>
    <r>
      <rPr>
        <sz val="11"/>
        <rFont val="Sylfaen"/>
        <family val="1"/>
      </rPr>
      <t>დახმარება</t>
    </r>
  </si>
  <si>
    <t>დადგენილებით განსაზღვრული ლიმიტია 1750 ბავშვი, მომლოდინეთა რიგში დამატებით ირიცხება 680 ბავშვი,  რომელთა ჩარიცხვა ხდება გამონთავისუფლებული ადგილების შესაბამისად, თუმცა არსებული დარეგისტრირებული ორგანიზაციების რაოდენობა გვაძლევს საშუალებას მომსახურება გაუწიოთ მხოლოდ 2083 ბავშვს.  თვეში 2083 X 172 ლარი X 12 თვე</t>
  </si>
  <si>
    <t xml:space="preserve">ბავშვთა რეაბილიტაცია/აბილიტაცია </t>
  </si>
  <si>
    <t xml:space="preserve">დადგენილებით განსაზღვრული ლიმიტია  2507 ბენეფიციარი (თვეში შშმ ბავშვი და შშმ პირი 336 ლარი, მძიმე და ღრმა შშმ ბავშვი 525 ლარი, მიტოვების რისკის ქვეშ მყოფი ბავშვები დღეში 8 ლარი), მომსახურებას იღებს თვეში საშუალოდ 2000 ბენეფიციარი, მომლოდინეთა რიგში დამატებით ირიცხება 239 ბენეფიციარი, პროგრამით გათვალისწინებული ლიმიტები ვერ არის ათვისებული, ვინაიდან რეგიონებში არ გვყავს პროვაიდერები. </t>
  </si>
  <si>
    <t>მინიმუმ 8 რეგიონში 10 სუდოთარჯიმნის მომსახურების უზრუნველყოფა</t>
  </si>
  <si>
    <t>მცირე საოჯახო ტიპის სახლებში მომსახურებით უზრუველყოფა</t>
  </si>
  <si>
    <t xml:space="preserve">დადგენილებით განსაზღვრული ლიმიტი თვეში 352 ბავშვი (დღიური დაფინასება 20 ლარი, შშმ ბავშვი 30 ლარი) </t>
  </si>
  <si>
    <t>დღის ცენტრებსა და 24 საათიან თავშესაფრებში თვეში საშუალოდ 147 ბენეფიციარი და 6 მობილური ჯგუფი</t>
  </si>
  <si>
    <t>დადგენილებით განსაზვრული ლიმიტი 353 ბენეფიციარი (მ.შ. 58 დამოუკიდებელი ცხოვრების ხელშეწყობის კომპონენტი, დღიური დაფინანსება 30 ლარი, 295 ბენეფიციარზე დღიური დაფინანსება 22 ლარი), თვეში საშუალოდ მომსახურებას იღებს 320 ბენეფიციარი, მომლოდინეთა რიგში  დამატებით ირიცხება  85 ბენეფიციარი (მ.შ 70 შშმ და15 ხანდაზმული);                                                                          1) 58 ბენეფიციარი X 365 დღე X 30 ლარი = 635 100 ლარი;                   2) 365 ბენეფიციარი  X 365 დღე X 22 ლარი = 2 930 950 ლარი</t>
  </si>
  <si>
    <t>დადგენილებით განსაზღვრული ლიმიტია 70 ბენეფიციარი, თვეში მომსახურებას იღებს 50 მდე ბენეფიციარი  (თვეში ერთი ბენეფიციარის მომსახურების დაფინანსება 308 ლარი, საათი 7 ლარი, თვეში არაუმეტეს 44 საათისა)</t>
  </si>
  <si>
    <t>დადგენილებით განსაზღვრული ლიმიტი 14 ბავშვი (დღიური დაფინანსება 50 ლარი)</t>
  </si>
  <si>
    <t>მზრუნველობამოკლებული ბავშვების რეინტეგრაციის ქვეპროგრამა</t>
  </si>
  <si>
    <t>სახელმწიფო ზრუნვის  სისტემიდან გასული 18-21 წლამდე ახალგაზრდების მხარდაჭერის ქვეპროგრამა</t>
  </si>
  <si>
    <t xml:space="preserve">გათვლილია ზრუნვიდან გასულ 25 ბავშვზე, ვაუჩერი შშმ პირზე - 30 ლარი დღეში, არაშშმ პირზე - 20 ლარი დღეში. </t>
  </si>
  <si>
    <t>სახელმწიფო ზრუნვის სისტემიდან  გასული 18-21 წლამდე ახალგაზრდების საკვები პროდუქტებით უზრუნველყოფის ქვეპროგრამა</t>
  </si>
  <si>
    <t xml:space="preserve">გათვლილია ზრუნვიდან გასულ 25 ბავშვზე,კვების ვაუჩერი თვეში - 100 ლარიანი </t>
  </si>
  <si>
    <t>საპენსიო პაკეტის მიმღებები</t>
  </si>
  <si>
    <t>სოციალური პაკეტის მიმღებები</t>
  </si>
  <si>
    <t>სხვა დანარჩენი კატეგორიებისთვის</t>
  </si>
  <si>
    <t>მაღალმთიან დასახლებაში ელექტროენერგიის შეღავათი</t>
  </si>
  <si>
    <t xml:space="preserve">27 02 05 </t>
  </si>
  <si>
    <t>სახელმწიფო ზრუნვის, ადამიანით ვაჭრობის (ტრეფიკინგის) მსხვერპლთა დაცვის და დახმარების უზრუნველყოფა</t>
  </si>
  <si>
    <r>
      <rPr>
        <b/>
        <sz val="11"/>
        <color indexed="18"/>
        <rFont val="Sylfaen"/>
        <family val="1"/>
      </rPr>
      <t xml:space="preserve">1) სამიზნე ჯგუფისათვის საკვები პროდუქტებით უზრუნველყოფა - 612 000 ლარი </t>
    </r>
    <r>
      <rPr>
        <sz val="11"/>
        <color indexed="18"/>
        <rFont val="Sylfaen"/>
        <family val="1"/>
      </rPr>
      <t xml:space="preserve">(თვეში საშუალოდ 170  ოჯახი მწვავე მდგომარეობით - 170 ოჯახი X 3 ვაუჩერი X 100 ლარი X 12 თვე), დღეის მდგომარეობით  კმაყოფილდება მხოლოდ 100 ოჯახი.  </t>
    </r>
    <r>
      <rPr>
        <b/>
        <sz val="11"/>
        <color indexed="18"/>
        <rFont val="Sylfaen"/>
        <family val="1"/>
      </rPr>
      <t>2)</t>
    </r>
    <r>
      <rPr>
        <sz val="11"/>
        <color indexed="18"/>
        <rFont val="Sylfaen"/>
        <family val="1"/>
      </rPr>
      <t xml:space="preserve"> </t>
    </r>
    <r>
      <rPr>
        <b/>
        <sz val="11"/>
        <color indexed="18"/>
        <rFont val="Sylfaen"/>
        <family val="1"/>
      </rPr>
      <t xml:space="preserve"> სამიზნე ჯგუფისათვის საყოფაცხოვრებო საქონლით უზრუნველყოფა</t>
    </r>
    <r>
      <rPr>
        <sz val="11"/>
        <color indexed="18"/>
        <rFont val="Sylfaen"/>
        <family val="1"/>
      </rPr>
      <t xml:space="preserve"> -</t>
    </r>
    <r>
      <rPr>
        <b/>
        <sz val="11"/>
        <color indexed="18"/>
        <rFont val="Sylfaen"/>
        <family val="1"/>
      </rPr>
      <t xml:space="preserve"> 68 000 ლარი (</t>
    </r>
    <r>
      <rPr>
        <sz val="11"/>
        <color indexed="18"/>
        <rFont val="Sylfaen"/>
        <family val="1"/>
      </rPr>
      <t xml:space="preserve">წელიწადში დაახლოებით 100 ოჯახი X 680 ლარი).                                                                           </t>
    </r>
    <r>
      <rPr>
        <b/>
        <sz val="11"/>
        <color indexed="18"/>
        <rFont val="Sylfaen"/>
        <family val="1"/>
      </rPr>
      <t xml:space="preserve">3) წლამდე ბავშვების ხელოვნური კვება - 1 320 000 ლარი </t>
    </r>
    <r>
      <rPr>
        <sz val="11"/>
        <color indexed="18"/>
        <rFont val="Sylfaen"/>
        <family val="1"/>
      </rPr>
      <t xml:space="preserve">(თვეში საშუალოდ 1000 ბავშვი -  1100 ბავშვი  X </t>
    </r>
    <r>
      <rPr>
        <u/>
        <sz val="11"/>
        <color indexed="18"/>
        <rFont val="Sylfaen"/>
        <family val="1"/>
      </rPr>
      <t>100 ლარი</t>
    </r>
    <r>
      <rPr>
        <sz val="11"/>
        <color indexed="18"/>
        <rFont val="Sylfaen"/>
        <family val="1"/>
      </rPr>
      <t xml:space="preserve"> X 12 თვე)</t>
    </r>
  </si>
  <si>
    <r>
      <rPr>
        <b/>
        <sz val="11"/>
        <color indexed="18"/>
        <rFont val="Sylfaen"/>
        <family val="1"/>
        <charset val="204"/>
      </rPr>
      <t>1) სავარძელ ეტლები (ელექტრო) - 574200 ლარი  (</t>
    </r>
    <r>
      <rPr>
        <sz val="11"/>
        <color indexed="18"/>
        <rFont val="Sylfaen"/>
        <family val="1"/>
        <charset val="204"/>
      </rPr>
      <t xml:space="preserve">ვაუჩერის დაფინანსების ლიმიტი 4785 ლარი X120 ცალი);                                  </t>
    </r>
    <r>
      <rPr>
        <b/>
        <sz val="11"/>
        <color indexed="18"/>
        <rFont val="Sylfaen"/>
        <family val="1"/>
        <charset val="204"/>
      </rPr>
      <t>2) სავარძელ ეტლები (მექანიკური) - 360 000 ლარი (</t>
    </r>
    <r>
      <rPr>
        <sz val="11"/>
        <color indexed="18"/>
        <rFont val="Sylfaen"/>
        <family val="1"/>
        <charset val="204"/>
      </rPr>
      <t xml:space="preserve">ვაუჩერის დაფინანსების ლიმიტი 720 ლარი X 500 ცალი);                                                          </t>
    </r>
    <r>
      <rPr>
        <b/>
        <sz val="11"/>
        <color indexed="18"/>
        <rFont val="Sylfaen"/>
        <family val="1"/>
        <charset val="204"/>
      </rPr>
      <t>3) საპროთეზო-ორთოპედიული - 2 781 800 ლარი (</t>
    </r>
    <r>
      <rPr>
        <sz val="11"/>
        <color indexed="18"/>
        <rFont val="Sylfaen"/>
        <family val="1"/>
        <charset val="204"/>
      </rPr>
      <t xml:space="preserve">მ.შ. თვალის პროთეზირებისათვის 14 000 ლარი, ვაუჩერის დაფინანსების ლიმიტი 280 ლარიX50 ცალი, ხოლო სხვა დანარჩენი კომპონენტით გათვალისწინებული მომსახურების სახეობები განსხვავდება დაფინანსების ლიმიტებით);                                                                                    </t>
    </r>
    <r>
      <rPr>
        <b/>
        <sz val="11"/>
        <color indexed="18"/>
        <rFont val="Sylfaen"/>
        <family val="1"/>
        <charset val="204"/>
      </rPr>
      <t>4) სმენის აპარატები - 378 000 ლარი (</t>
    </r>
    <r>
      <rPr>
        <sz val="11"/>
        <color indexed="18"/>
        <rFont val="Sylfaen"/>
        <family val="1"/>
        <charset val="204"/>
      </rPr>
      <t xml:space="preserve">ერთეულის ღირებულება 270 ლარი X 1400 ცალი);                                                                          </t>
    </r>
    <r>
      <rPr>
        <b/>
        <sz val="11"/>
        <color indexed="18"/>
        <rFont val="Sylfaen"/>
        <family val="1"/>
        <charset val="204"/>
      </rPr>
      <t xml:space="preserve">5). ყავარჯნები, ხელჯოხები </t>
    </r>
    <r>
      <rPr>
        <sz val="11"/>
        <color indexed="18"/>
        <rFont val="Sylfaen"/>
        <family val="1"/>
        <charset val="204"/>
      </rPr>
      <t xml:space="preserve">აღნიშნულ ქვეკომპონენტში ნაშთი გვერიცხება;                                                                                        </t>
    </r>
    <r>
      <rPr>
        <b/>
        <sz val="11"/>
        <color indexed="18"/>
        <rFont val="Sylfaen"/>
        <family val="1"/>
        <charset val="204"/>
      </rPr>
      <t>6). სმარტფონი</t>
    </r>
    <r>
      <rPr>
        <sz val="11"/>
        <color indexed="18"/>
        <rFont val="Sylfaen"/>
        <family val="1"/>
        <charset val="204"/>
      </rPr>
      <t xml:space="preserve"> - </t>
    </r>
    <r>
      <rPr>
        <b/>
        <sz val="11"/>
        <color indexed="18"/>
        <rFont val="Sylfaen"/>
        <family val="1"/>
        <charset val="204"/>
      </rPr>
      <t>6000 ლარი</t>
    </r>
    <r>
      <rPr>
        <sz val="11"/>
        <color indexed="18"/>
        <rFont val="Sylfaen"/>
        <family val="1"/>
        <charset val="204"/>
      </rPr>
      <t xml:space="preserve"> (ვაუჩერის დაფინანსების ლიმიტი 300 ლარი X 20 ცალი).</t>
    </r>
  </si>
  <si>
    <r>
      <t xml:space="preserve">დადგენილებით განსაზღვრული ლიმიტია  88 ბენეფიციარის მომსახურება (დღიური დაფინასება 19 ლარი, შშმ ბავშვი 30 ლარი, შშმპ დედა 20 ლარი).                                                                             1) 80 ბენეფიციარი X 365 დღე X </t>
    </r>
    <r>
      <rPr>
        <u/>
        <sz val="11"/>
        <color indexed="18"/>
        <rFont val="Sylfaen"/>
        <family val="1"/>
        <charset val="204"/>
      </rPr>
      <t>20 ლარი</t>
    </r>
    <r>
      <rPr>
        <sz val="11"/>
        <color indexed="18"/>
        <rFont val="Sylfaen"/>
        <family val="1"/>
        <charset val="204"/>
      </rPr>
      <t xml:space="preserve"> = 584 000 ლარი;                     2) 4 ბენეფიციარი შშმ ბავშვი X 365 დღე X 30 ლარი = 43 800 ლარი;        3) 4 ბენეფიციარი შშმპ დედა X 365 დღე X 20 ლარი = 29 200 ლარი</t>
    </r>
  </si>
  <si>
    <r>
      <t xml:space="preserve">საშუალოდ თვეში მომსახურებას იღებს 1599 ბავშვი (გადაუდებელი მინდობითი აღზრდა დღეში 30 ლარი, რეგულარული დღეში 16 ლარი, სპეციალიზებული დღეში 30 ლარი, ნათესაური თვეში 200 ლარი, ნათესაური სპეციალური საჭიროების მქონე ბავშვი თვეში 375 ლარი);                                                                                                    </t>
    </r>
    <r>
      <rPr>
        <b/>
        <sz val="11"/>
        <color indexed="18"/>
        <rFont val="Sylfaen"/>
        <family val="1"/>
        <charset val="204"/>
      </rPr>
      <t xml:space="preserve"> </t>
    </r>
    <r>
      <rPr>
        <sz val="11"/>
        <color indexed="18"/>
        <rFont val="Sylfaen"/>
        <family val="1"/>
        <charset val="204"/>
      </rPr>
      <t xml:space="preserve">1) გადაუდებელი 60 ბავშვი X 30 ლარი X 365 დღე = 657 000 ლარი                                                              
2) რეგულარული 1056 ბავშვი X 20 ლარი X 365 დღე = 7 708 800 ლარი                                                 
3) სპეციალიზებული  ბავში 284 ბავშვი  X 30 ლარი X 365 დღე = 3 109 800 ლარი                                                                                            4) ნათესაური 181 ბავშვი X 230 ლარი X 12 თვე = 499 560 ლარი                   
5) ნათესაური სპეციალური საჭიროების მქონე 24 ბავშვი X 400 ლარი X 12 თვე = 115 200 ლარი </t>
    </r>
  </si>
  <si>
    <t>საშუალოდ თვეში მომსახურებას იღებს 511 ბავშვი (დაფინანსება ბავშვი თვეში 100 ლარი, განსხვავებული საჭიროების მქონე ბავშვი 160 ლარი) 1) 451 ბავშვი  X 130 ლარი  X 12 თვე = 703 560  ლარი  2) 60 განსხვავებული საჭიროების მქონე ბავშვი  X 180  X 12 თვე = 129 600 ლარი</t>
  </si>
  <si>
    <t>დაზღვევა (2.8.2.1.5)</t>
  </si>
  <si>
    <t>გათვალისწინებულია სსიპ-შრომის ინსპექტირების სააგენტოს შექმნა (დაახლოვებით 2.5 მლნ, ასევე შრომის ინსპექტორების დამატება და ხელფასების მოწესრიგება)</t>
  </si>
  <si>
    <t>კოვიდი შეტანილია სულ ამ კოდზე, სავარაუდოდ ჩაიშლება</t>
  </si>
  <si>
    <t>ორგანიზაციის დასახელება</t>
  </si>
  <si>
    <t>ლარში</t>
  </si>
  <si>
    <t>დავალიანება</t>
  </si>
  <si>
    <t>აშშ დოლარი</t>
  </si>
  <si>
    <t>შვ ფრანკი</t>
  </si>
  <si>
    <t>ჯანდაცვის მსოფლიო ორგანიზაცია (WHO)</t>
  </si>
  <si>
    <t>ჯანდაცვის მსოფლიო ორგანიზაციის ფონდი (CFE)</t>
  </si>
  <si>
    <t>შრომის საერთაშორისო ორგანიზაცია (ILO)</t>
  </si>
  <si>
    <t>წითელი ჯვრის საერთაშორისო კომიტეტი (ICRC)</t>
  </si>
  <si>
    <t>გაეროს მოსახლეობის ფონდი (UNFPA)</t>
  </si>
  <si>
    <t>ჯანდაცვის მსოფლიო ორგანიზაციის ჩარჩო კონვენცია თამბაქოს კონტროლის შესახებ    (WHO  FCTC)</t>
  </si>
  <si>
    <t>რესურსი</t>
  </si>
  <si>
    <t>დეფიციტი</t>
  </si>
  <si>
    <t>2021 წელს გადასარიცხი საწევროები</t>
  </si>
  <si>
    <t>თანამშრომელთა ხელფასების მოწესრიგებისთვის, IT პროგრამების ლიცენზიებისთვის, მწყობრიდან გამოსული ტექნიკის განახლებისთვის, პორტაბელური და დესკტოპ კომპიუტერები სისტემის ადმინისტრირებისა და დეველოპინგისთვის,  ცხელი ხაზის პროგრამის შეძენისათვის, ძირითადი სერვერული ცენტრის გაგრილების სისტემის სრული რეაბილიტაცია (ჩილერი)</t>
  </si>
  <si>
    <t>"ლიცენზიებისა და ნებართვების შესახებ" საქართვეკოს კანონის, "ჯანმრთელობის დაცვის შესახებ" საქართველოს კანონის საფუძველზე სამედიცინო დაწესებულებებისათვის (მ.შ. ინფექციების კონტროლის ღონისძიებების გაძლიერება), სანებართვო და ტექნიკური რეგლამენტით განსაზღვული პირობების გადამოწმება/კონტროლის განხორციელების მიზნით საჭიროა ადამიანური რესურსისა და მივლინებების ხარჯის ზრდა</t>
  </si>
  <si>
    <t>სოცი (საშტატო რიცხოვნობა -1043 ერთეული)+ჯესი (საშტატო რიცხოვნობა -227 ერთეული)</t>
  </si>
  <si>
    <t>აუცილებლობას წარმოადგენს ფსიქოლოგების, იურისტებისა და სპეციალისტების საშტატო ერთეულების დამატება; ახალ ოფისში გადასვლასთან დაკავშირებით გაიზარდა კომუნალური გადასახადები, რეგიონებში საჭიროა კომპიუტერების, პრინტერების შეძენა; რეგიონებისათვის მინიმუმ 5 ერთეული ავტოსატრანსპორტო საშუალების შეძენა</t>
  </si>
  <si>
    <t>ჭერს ზევით მოთხოვნილი თანხების</t>
  </si>
  <si>
    <t>დეტალური განმარტება</t>
  </si>
  <si>
    <r>
      <t xml:space="preserve">„ადამიანით ვაჭრობის (ტრეფიკინგის) წინააღმდეგ ბრძოლის შესახებ“ საქართველოს კანონში ცვლილების შეტანის თაობაზე”  საქართველოს კანონის (11 დეკემბერი, 2019 წ. #5462-ს) მე-2 მუხლის გათვალისწინებით საჯარო სამართლის იურიდიული პირი - ადამიანით  ვაჭრობის (ტრეფიკინგის) მსხვერპლთა, დაზარალებულთა დაცვისა და დახმარების სახელმწიფო ფონდი წარმოადგენს სახელწოდების შეცვლის შედეგად გარდაქმნილ საჯარო სამართლის იურიდიულ პირს - სახელმწიფო ზრუნვისა და ტრეფიკინგის მსხვერპლთა, დაზარალებულთა დახმარების სააგენტოს. ხოლო „შვილად აყვანისა და მინდობით აღზრდის შესახებ“ საქართველოს კანონში ცვლილების შეტანის შესახებ“ საქართველოს კანონის (11 დეკემბერი, 2019 წ. #5461-Iს) შესაბამისად, 2020 წლის პირველი თებერვლიდან საჯარო სამართლის იურიდიული პირი − სახელმწიფო ზრუნვისა და ტრეფიკინგის მსხვერპლთა, დაზარალებულთა დახმარების სააგენტო იქნება საჯარო სამართლის იურიდიული პირის − სოციალური მომსახურების სააგენტოს </t>
    </r>
    <r>
      <rPr>
        <b/>
        <sz val="10"/>
        <color rgb="FF000000"/>
        <rFont val="Sylfaen"/>
        <family val="1"/>
        <charset val="204"/>
      </rPr>
      <t>უფლებამონაცვლე  მეურვეობისა და მზრუნველობის, აგრეთვე საერთაშორისო შვილად აყვანის მიმართულებებით</t>
    </r>
    <r>
      <rPr>
        <sz val="10"/>
        <color rgb="FF000000"/>
        <rFont val="Sylfaen"/>
        <family val="1"/>
        <charset val="204"/>
      </rPr>
      <t xml:space="preserve"> საქართველოს კანონმდებლობით მისთვის მინიჭებული უფლებამოსილებების ფარგლებში. </t>
    </r>
  </si>
  <si>
    <r>
      <t xml:space="preserve">სსიპ ადამიანით ვაჭრობის (ტრეფიკინგის) მსხვერპლთა, დაზარალებულთა დაცვისა და დახმარების სახელმწიფო ფონდი </t>
    </r>
    <r>
      <rPr>
        <b/>
        <u/>
        <sz val="10"/>
        <color rgb="FF000000"/>
        <rFont val="Sylfaen"/>
        <family val="1"/>
        <charset val="204"/>
      </rPr>
      <t>2020 წლის 1 თებერვლამდე</t>
    </r>
    <r>
      <rPr>
        <sz val="10"/>
        <color rgb="FF000000"/>
        <rFont val="Sylfaen"/>
        <family val="1"/>
        <charset val="204"/>
      </rPr>
      <t xml:space="preserve"> ადმინისტრირებას უწევდა სახელმწიფო ზრუნვისა და ძალადობის მსხვერპლთა  მხარდამჭერ მომსახურებებს (წლიურად მომსახურება ეწეოდა 500-ზე მეტ ბენეფიციარს):</t>
    </r>
  </si>
  <si>
    <r>
      <t>·</t>
    </r>
    <r>
      <rPr>
        <sz val="7"/>
        <color rgb="FF000000"/>
        <rFont val="Times New Roman"/>
        <family val="1"/>
        <charset val="204"/>
      </rPr>
      <t xml:space="preserve">         </t>
    </r>
    <r>
      <rPr>
        <sz val="10"/>
        <color rgb="FF000000"/>
        <rFont val="Sylfaen"/>
        <family val="1"/>
        <charset val="204"/>
      </rPr>
      <t>5 ოჯახში ძალადობის და ტრეფიკინგის მსხვერპლთა თავშესაფარი (თბილისი, გორი, ქუთაისი, ბათუმი, სიღნაღი);</t>
    </r>
  </si>
  <si>
    <r>
      <t>·</t>
    </r>
    <r>
      <rPr>
        <sz val="7"/>
        <color rgb="FF000000"/>
        <rFont val="Times New Roman"/>
        <family val="1"/>
        <charset val="204"/>
      </rPr>
      <t xml:space="preserve">         </t>
    </r>
    <r>
      <rPr>
        <sz val="10"/>
        <color rgb="FF000000"/>
        <rFont val="Sylfaen"/>
        <family val="1"/>
        <charset val="204"/>
      </rPr>
      <t>5 ოჯახში ძალადობის მსხვერპლთა კრიზისული ცენტრი (თბილისი, გორი, ქუთაისი, ოზურგეთი, მარნეული);</t>
    </r>
  </si>
  <si>
    <r>
      <t>·</t>
    </r>
    <r>
      <rPr>
        <sz val="7"/>
        <color rgb="FF000000"/>
        <rFont val="Times New Roman"/>
        <family val="1"/>
        <charset val="204"/>
      </rPr>
      <t xml:space="preserve">         </t>
    </r>
    <r>
      <rPr>
        <sz val="10"/>
        <color rgb="FF000000"/>
        <rFont val="Sylfaen"/>
        <family val="1"/>
        <charset val="204"/>
      </rPr>
      <t>3 შშმ პირთა პანსიონატი (დუშეთი, მარტყოფი, ძევრი);</t>
    </r>
  </si>
  <si>
    <r>
      <t>·</t>
    </r>
    <r>
      <rPr>
        <sz val="7"/>
        <color rgb="FF000000"/>
        <rFont val="Times New Roman"/>
        <family val="1"/>
        <charset val="204"/>
      </rPr>
      <t xml:space="preserve">         </t>
    </r>
    <r>
      <rPr>
        <sz val="10"/>
        <color rgb="FF000000"/>
        <rFont val="Sylfaen"/>
        <family val="1"/>
        <charset val="204"/>
      </rPr>
      <t xml:space="preserve">2 ხანდაზმულთა პანსიონატი (თბილისი, ქუთაისი); </t>
    </r>
  </si>
  <si>
    <r>
      <t>·</t>
    </r>
    <r>
      <rPr>
        <sz val="7"/>
        <color rgb="FF000000"/>
        <rFont val="Times New Roman"/>
        <family val="1"/>
        <charset val="204"/>
      </rPr>
      <t xml:space="preserve">         </t>
    </r>
    <r>
      <rPr>
        <sz val="10"/>
        <color rgb="FF000000"/>
        <rFont val="Sylfaen"/>
        <family val="1"/>
        <charset val="204"/>
      </rPr>
      <t>2 ბავშვთა სახლი (თბილისი, კოჯორი).</t>
    </r>
  </si>
  <si>
    <t xml:space="preserve">საშტატო რიცხოვნობა (პროგრამული კოდი 27 01 05) შეადგენდა 37 ერთეულს, ხოლო სტრუქტურულ (თავშესაფარი, კრიზისული ცენტრი) და ტერიტორიულ  (ფილიალი) ერთეულებში (პროგრამული კოდი 27 02 05) შრომითი ხელშეკრულებით დასაქმებული პირთა რაოდენობა 554 ერთეულს. </t>
  </si>
  <si>
    <r>
      <t>2020 წლის 1 თებერვლიდან</t>
    </r>
    <r>
      <rPr>
        <sz val="10"/>
        <color rgb="FF000000"/>
        <rFont val="Sylfaen"/>
        <family val="1"/>
        <charset val="204"/>
      </rPr>
      <t xml:space="preserve"> სსიპ ,,ადამიანით ვაჭრობის (ტრეფიკინგის) მსხვერპლთა, დაზარალებულთა დაცვისა და დახმარების სახელმწიფო ფონდი“ გახდა სსიპ სახელმწიფო ზრუნვისა და ტრეფიკინგის მსხვერპლთა, დაზარალებულთა დახმარების სააგენტო და განისაზღვრა სსიპ „სოციალური მომსახურების სააგენტოს“ უფლებამონაცვლედ მეურვეობისა და მზრუნველობის საკითხებში, შესაბამისად გაიზარდა ორგანიზაციის ფუნქციები და დამატებით გახდა: </t>
    </r>
  </si>
  <si>
    <r>
      <t>·</t>
    </r>
    <r>
      <rPr>
        <sz val="7"/>
        <color rgb="FF000000"/>
        <rFont val="Times New Roman"/>
        <family val="1"/>
        <charset val="204"/>
      </rPr>
      <t xml:space="preserve">         </t>
    </r>
    <r>
      <rPr>
        <sz val="10"/>
        <color rgb="FF000000"/>
        <rFont val="Sylfaen"/>
        <family val="1"/>
        <charset val="204"/>
      </rPr>
      <t>მეურვეობისა და მზრუნველობის ორგანო;</t>
    </r>
  </si>
  <si>
    <r>
      <t>·</t>
    </r>
    <r>
      <rPr>
        <sz val="7"/>
        <color rgb="FF000000"/>
        <rFont val="Times New Roman"/>
        <family val="1"/>
        <charset val="204"/>
      </rPr>
      <t xml:space="preserve">         </t>
    </r>
    <r>
      <rPr>
        <sz val="10"/>
        <color rgb="FF000000"/>
        <rFont val="Sylfaen"/>
        <family val="1"/>
        <charset val="204"/>
      </rPr>
      <t>საერთაშორისო შვილად აყვანის ურთიერთობებში – ცენტრალური ორგანო;</t>
    </r>
  </si>
  <si>
    <r>
      <t>·</t>
    </r>
    <r>
      <rPr>
        <sz val="7"/>
        <color rgb="FF000000"/>
        <rFont val="Times New Roman"/>
        <family val="1"/>
        <charset val="204"/>
      </rPr>
      <t xml:space="preserve">         </t>
    </r>
    <r>
      <rPr>
        <sz val="10"/>
        <color rgb="FF000000"/>
        <rFont val="Sylfaen"/>
        <family val="1"/>
        <charset val="204"/>
      </rPr>
      <t>სოციალური რეაბილიტაციისა და ბავშვზე ზრუნვის სახელმწიფო პროგრამის განმახორციელებელი.</t>
    </r>
  </si>
  <si>
    <t>მეურვეობისა და მზრუნველობის ორგანო საქართველოს მთელს ტერიტორიაზე მოიცავს (წლიურად  დაახლოებით 12 000 ბენეფიციარის მომსახურება):</t>
  </si>
  <si>
    <r>
      <t>·</t>
    </r>
    <r>
      <rPr>
        <sz val="7"/>
        <color rgb="FF000000"/>
        <rFont val="Times New Roman"/>
        <family val="1"/>
        <charset val="204"/>
      </rPr>
      <t xml:space="preserve">         </t>
    </r>
    <r>
      <rPr>
        <sz val="10"/>
        <color rgb="FF000000"/>
        <rFont val="Sylfaen"/>
        <family val="1"/>
        <charset val="204"/>
      </rPr>
      <t>15 რეგიონალურ ცენტრს;</t>
    </r>
  </si>
  <si>
    <r>
      <t>·</t>
    </r>
    <r>
      <rPr>
        <sz val="7"/>
        <color rgb="FF000000"/>
        <rFont val="Times New Roman"/>
        <family val="1"/>
        <charset val="204"/>
      </rPr>
      <t xml:space="preserve">         </t>
    </r>
    <r>
      <rPr>
        <sz val="10"/>
        <color rgb="FF000000"/>
        <rFont val="Sylfaen"/>
        <family val="1"/>
        <charset val="204"/>
      </rPr>
      <t>56 რაიონულ წარმომადგენლობას.</t>
    </r>
  </si>
  <si>
    <t>ასევე სააგენტოს ადმინისტრირებას დაექვემდებარა ასევე ,,სოციალური რეაბილიტაციისა და ბავშვზე ზრუნვის“ სახელმწიფო პროგრამა (პროგრამული კოდი 27 02 03), რომელიც თავის მხრივ მოიცავს 15 ქვეპროგრამას (კომპონენტებს).</t>
  </si>
  <si>
    <t>სააგენტოსათვის ჭერის ფარგლებში გამოყოფილი საბიუჯეტო სახრესები არასაკმარისია და ვერ პასუხობს იმ აუცილებელ მოთხოვნებს (გაზრდილი ფუნქციური დატვირთვიდან გამომდინარე) რაც საჭიროა დაკისრებული ფუნქცია-მოვალეობების ჯეროვნად შესრულებლად. გამომდინარე აქედან საჭიროა 1 385 000 ლარის დამატება, კერძოდ</t>
  </si>
  <si>
    <r>
      <t>საშტატო რიცხოვნობა და სოციალური დახმარება</t>
    </r>
    <r>
      <rPr>
        <sz val="10"/>
        <color rgb="FF000000"/>
        <rFont val="Sylfaen"/>
        <family val="1"/>
        <charset val="204"/>
      </rPr>
      <t xml:space="preserve"> - </t>
    </r>
    <r>
      <rPr>
        <b/>
        <sz val="10"/>
        <color rgb="FF000000"/>
        <rFont val="Sylfaen"/>
        <family val="1"/>
        <charset val="204"/>
      </rPr>
      <t>775 000 ლარი</t>
    </r>
    <r>
      <rPr>
        <sz val="10"/>
        <color rgb="FF000000"/>
        <rFont val="Sylfaen"/>
        <family val="1"/>
        <charset val="204"/>
      </rPr>
      <t xml:space="preserve"> </t>
    </r>
  </si>
  <si>
    <t>დამატებული ფუნქცია-მოვალეობის ადმინისტრირებას ახდენს არასაკმარისი საშტატო რიცხოვნობის ერთეული, რაც მნიშვნელოვნად აფერხეს, როგორც სამუშაოს შესრულების დროს ასევე ხარისხს. შესაბამისად საჭიროა ფსიქოლოგების, იურისტების  და სპეციალისტების საშტატო ერთეულების დამატება.</t>
  </si>
  <si>
    <r>
      <t>ფსიქოლოგი</t>
    </r>
    <r>
      <rPr>
        <sz val="10"/>
        <color rgb="FF000000"/>
        <rFont val="Sylfaen"/>
        <family val="1"/>
        <charset val="204"/>
      </rPr>
      <t xml:space="preserve"> - სოციალური სამუშაოს პროცესში კრიტიკულად მნიშვნელოვანია ფსიქოლოგის დროული ჩართულობა, რაც დღევანდელი რეალობიდან გამომდინარე რთულია, ვინაიდან არსებული არასაკმარისი რესურსი ხშირ შემთხვევაში იწვევს რამდენიმე კვირიან ზოგჯერ თვეობით მოლოდინს მომსახურების მისაღებად.</t>
    </r>
  </si>
  <si>
    <r>
      <t>იურისტი</t>
    </r>
    <r>
      <rPr>
        <sz val="10"/>
        <color rgb="FF000000"/>
        <rFont val="Sylfaen"/>
        <family val="1"/>
        <charset val="204"/>
      </rPr>
      <t xml:space="preserve"> - სოციალური სამუშაოს პროცესში ასევე ძალიან მნიშვნელოვანია იურისტის როლი და ჩართულობა, როგორც მიმდინარე საქმეებზე ასევე, სასამართლო დავებზე მეურვეობისა და მზრუნველობის ორგანოს სახელით მონაწილეობაზე (კვირაში საშუალოდ 100 შემთხვევა) და საპროცესო წარმომადგენლობაზე. გარდა ამისა, არსებული მონაცემებით ფიქსირდება მხარდაჭერის დაწესების დაახლოებით 6000 აქტიური შემთხვევა, რაც მომდევნო ხუთ წლის გადამოწმების პერსპექტივაში წლიურად 1200 შემთხვევის მოსალოდნელ სასამართლო წარმოებას მოიცავს.   შესაბამისად,  დღეს არსებული იურისტების საშტატო რიცხოვნობა ვერ წვდება შემთხვევების რაოდენობას.</t>
    </r>
  </si>
  <si>
    <r>
      <t>სპეციალისტი</t>
    </r>
    <r>
      <rPr>
        <sz val="10"/>
        <color rgb="FF000000"/>
        <rFont val="Sylfaen"/>
        <family val="1"/>
        <charset val="204"/>
      </rPr>
      <t xml:space="preserve"> - სოციალური მუშაკები უნდა გამონთავისუფლდნენ ყოველდღიური, რუტინული სამუშაოებისაგან (კორესპოდენციის მიღება, რეგისტრაცია, დამუშავება და ა.შ.) რათა მეტი დრო დაუთმონ იმ ფუნქციის შესრულებას, რომელიც ბავშვის საუკეთესო ინტერესებიდან გამომდინარე იქნება მნიშვნელოვანი.   </t>
    </r>
  </si>
  <si>
    <r>
      <t>ოფისის მოვლა-შენახვის ხარჯებისათვის</t>
    </r>
    <r>
      <rPr>
        <sz val="10"/>
        <color rgb="FF000000"/>
        <rFont val="Sylfaen"/>
        <family val="1"/>
        <charset val="204"/>
      </rPr>
      <t xml:space="preserve"> - </t>
    </r>
    <r>
      <rPr>
        <b/>
        <sz val="10"/>
        <color rgb="FF000000"/>
        <rFont val="Sylfaen"/>
        <family val="1"/>
        <charset val="204"/>
      </rPr>
      <t>214 500 ლარი</t>
    </r>
    <r>
      <rPr>
        <sz val="10"/>
        <color rgb="FF000000"/>
        <rFont val="Sylfaen"/>
        <family val="1"/>
        <charset val="204"/>
      </rPr>
      <t xml:space="preserve"> </t>
    </r>
  </si>
  <si>
    <t>მიმდინარე წლის აგვისტოს თვეში სააგენტოს ცენტრალური ოფისი (მანამდე განთავსებული იყო დაახლოებით 550 კვ.მ. ფართობის ტერიტორიაზე) და ქ. თბილისის 5 რაიონული ცენტრი განთავსდა ქ. თბილისის მ. ასათიანის ქ.N9 მდებარე შენობა-ნაგებობის დაახლოებით 3 500 კვ.მ ფართობზე, რაც ზრდის შენობა-ნაგებობის მოვლა შენახვის ხარჯებს:</t>
  </si>
  <si>
    <r>
      <t>·</t>
    </r>
    <r>
      <rPr>
        <sz val="7"/>
        <color rgb="FF000000"/>
        <rFont val="Times New Roman"/>
        <family val="1"/>
        <charset val="204"/>
      </rPr>
      <t xml:space="preserve">         </t>
    </r>
    <r>
      <rPr>
        <sz val="10"/>
        <color rgb="FF000000"/>
        <rFont val="Sylfaen"/>
        <family val="1"/>
        <charset val="204"/>
      </rPr>
      <t xml:space="preserve">კომუნალური გადასახადები  - 72 000 ლარი; </t>
    </r>
  </si>
  <si>
    <r>
      <t>·</t>
    </r>
    <r>
      <rPr>
        <sz val="7"/>
        <color rgb="FF000000"/>
        <rFont val="Times New Roman"/>
        <family val="1"/>
        <charset val="204"/>
      </rPr>
      <t xml:space="preserve">         </t>
    </r>
    <r>
      <rPr>
        <sz val="10"/>
        <color rgb="FF000000"/>
        <rFont val="Sylfaen"/>
        <family val="1"/>
        <charset val="204"/>
      </rPr>
      <t xml:space="preserve"> მოვლა-შენახვის ხარჯები (მ.შ. დასუფთავების და დაცვის ხარჯი)  - 60 000 ლარი;</t>
    </r>
  </si>
  <si>
    <r>
      <t>·</t>
    </r>
    <r>
      <rPr>
        <sz val="7"/>
        <color rgb="FF000000"/>
        <rFont val="Times New Roman"/>
        <family val="1"/>
        <charset val="204"/>
      </rPr>
      <t xml:space="preserve">         </t>
    </r>
    <r>
      <rPr>
        <sz val="10"/>
        <color rgb="FF000000"/>
        <rFont val="Sylfaen"/>
        <family val="1"/>
        <charset val="204"/>
      </rPr>
      <t>სახანძრო უსაფრთხოების სისტემების მოწყობა - 20 000 ლარი;</t>
    </r>
  </si>
  <si>
    <r>
      <t>·</t>
    </r>
    <r>
      <rPr>
        <sz val="7"/>
        <color rgb="FF000000"/>
        <rFont val="Times New Roman"/>
        <family val="1"/>
        <charset val="204"/>
      </rPr>
      <t xml:space="preserve">         </t>
    </r>
    <r>
      <rPr>
        <sz val="10"/>
        <color rgb="FF000000"/>
        <rFont val="Sylfaen"/>
        <family val="1"/>
        <charset val="204"/>
      </rPr>
      <t xml:space="preserve">ფიჭური კავშირგაბმულობისა და საფოსტო ხარჯები - 62 500 ლარი; </t>
    </r>
  </si>
  <si>
    <r>
      <t>ტექნიკა და ინვენტარი</t>
    </r>
    <r>
      <rPr>
        <sz val="10"/>
        <color rgb="FF000000"/>
        <rFont val="Sylfaen"/>
        <family val="1"/>
        <charset val="204"/>
      </rPr>
      <t xml:space="preserve"> - </t>
    </r>
    <r>
      <rPr>
        <b/>
        <sz val="10"/>
        <color rgb="FF000000"/>
        <rFont val="Sylfaen"/>
        <family val="1"/>
        <charset val="204"/>
      </rPr>
      <t>205 000 ლარი</t>
    </r>
    <r>
      <rPr>
        <sz val="10"/>
        <color rgb="FF000000"/>
        <rFont val="Sylfaen"/>
        <family val="1"/>
        <charset val="204"/>
      </rPr>
      <t xml:space="preserve"> </t>
    </r>
  </si>
  <si>
    <t xml:space="preserve">დამატებითი ფუნქცია-მოვალეობების შესაბამისად გაზრდილი საშტატო რიცხოვნობისთვის არასაკმარისია კომპიუტერული ტექნიკა და ინვენტარი: </t>
  </si>
  <si>
    <r>
      <t>·</t>
    </r>
    <r>
      <rPr>
        <sz val="7"/>
        <color rgb="FF000000"/>
        <rFont val="Times New Roman"/>
        <family val="1"/>
        <charset val="204"/>
      </rPr>
      <t xml:space="preserve">         </t>
    </r>
    <r>
      <rPr>
        <sz val="10"/>
        <color rgb="FF000000"/>
        <rFont val="Sylfaen"/>
        <family val="1"/>
        <charset val="204"/>
      </rPr>
      <t xml:space="preserve">კომპიუტერი - 130 000 ლარი (10 რეგიონი*10 ცალი*1300 ლარი); </t>
    </r>
  </si>
  <si>
    <r>
      <t>·</t>
    </r>
    <r>
      <rPr>
        <sz val="7"/>
        <color rgb="FF000000"/>
        <rFont val="Times New Roman"/>
        <family val="1"/>
        <charset val="204"/>
      </rPr>
      <t xml:space="preserve">         </t>
    </r>
    <r>
      <rPr>
        <sz val="10"/>
        <color rgb="FF000000"/>
        <rFont val="Sylfaen"/>
        <family val="1"/>
        <charset val="204"/>
      </rPr>
      <t>კომბინირებული პრინტერი - 65 000 (10 რეგიონი*10 ცალი*650 ლარი);</t>
    </r>
  </si>
  <si>
    <r>
      <t>·</t>
    </r>
    <r>
      <rPr>
        <sz val="7"/>
        <color rgb="FF000000"/>
        <rFont val="Times New Roman"/>
        <family val="1"/>
        <charset val="204"/>
      </rPr>
      <t xml:space="preserve">         </t>
    </r>
    <r>
      <rPr>
        <sz val="10"/>
        <color rgb="FF000000"/>
        <rFont val="Sylfaen"/>
        <family val="1"/>
        <charset val="204"/>
      </rPr>
      <t>საოფისე ინვენტარი - 10 000 ლარი.</t>
    </r>
  </si>
  <si>
    <r>
      <t>ავტო-სატრანსპორტო საშუალებების შესყიდვისა და მოვლა-შენახვის ხარჯი</t>
    </r>
    <r>
      <rPr>
        <sz val="10"/>
        <color rgb="FF000000"/>
        <rFont val="Sylfaen"/>
        <family val="1"/>
        <charset val="204"/>
      </rPr>
      <t xml:space="preserve"> - </t>
    </r>
    <r>
      <rPr>
        <b/>
        <sz val="10"/>
        <color rgb="FF000000"/>
        <rFont val="Sylfaen"/>
        <family val="1"/>
        <charset val="204"/>
      </rPr>
      <t>190 000</t>
    </r>
    <r>
      <rPr>
        <sz val="10"/>
        <color rgb="FF000000"/>
        <rFont val="Sylfaen"/>
        <family val="1"/>
        <charset val="204"/>
      </rPr>
      <t xml:space="preserve"> </t>
    </r>
    <r>
      <rPr>
        <b/>
        <sz val="10"/>
        <color rgb="FF000000"/>
        <rFont val="Sylfaen"/>
        <family val="1"/>
        <charset val="204"/>
      </rPr>
      <t>ლარი</t>
    </r>
    <r>
      <rPr>
        <sz val="10"/>
        <color rgb="FF000000"/>
        <rFont val="Sylfaen"/>
        <family val="1"/>
        <charset val="204"/>
      </rPr>
      <t xml:space="preserve"> </t>
    </r>
  </si>
  <si>
    <t xml:space="preserve"> სააგენტოს ტერიტორიული ერთეულები (15 რეგიონალური ცენტრი და 56 რაიონული წარმომადგენლობა) წარმოდგენილია ქვეყნის მაშტაბით, ყველა მუნიციპალურ ერთეულში, შესაბამისად ფუნქცია-მოვალეობის განხორციელების მიზნით აუცილებელია  ავტოსატრანსპორტო საშულებებით მათი უზრუნველყოფა. შესაბამისად საჭიროა მინიმუმ 5 ერთეულის შესყიდვა (5*30 000 ლარი) – 150 000 ლარი, ხოლო შენახვის (საწვავი, სათადარიგო ნაწილები და ტექმომსახურება) ხარჯები - 40 000 ლარი</t>
  </si>
  <si>
    <t>რაიოენბში ჟანგბადის ბალონების სათავსოს, ეზოს მოწესრიგების და სეპტიკების მოწყობა, ყოველწლიურად რეგიონული და თბილისის სასწრაფოს ავტოპარკი უნდა განახლდეს 60 ახალი ავტომობილით, ხოლო რეფერალის რეანომობილების ავტოპარკი 8-ით, 250 ცალი, აუცილებლობას წარმოადგენს  მთელი საქართველოს მასშტაბით სასწრაფო დახამრების ავტომობილებზე ვიდეო რეგისტრატორების დაყენება, რაც უზრუნველყოფს ავტომობილების გადაადგილების გაკონტროლებას .  ყოველდღიური მონიტორინგის საშუალებას და პრობლემებზე შესაბამის რეაგირებას, რაც აისახება მომსახურების მიწოდების ხარისხზე. ხელოვნური სუნთქვის აპარატი პორტატული; კარდიოგრაფი; Portable Oxygen Generation System (POGS) საველე ჟანგბადის გამომმუშავებელი მოწყობილობა;  დეფიბრილატორი მონიტორით ;  გფრ (CPR) ავტომატური მოწყობილობა, 230 ცალი პლანშეტი, რაც აუცილებლობას წარმოადგენს სასწრაფო დახამრების ბრიგადის  ეფექტური , მობილური და ხარისხიანი მომსახურების გასაწევად</t>
  </si>
  <si>
    <t>სსიპ საგანგებო სიტუაციების კოორდინაციისა და გადაუდებელი დახმარების ცენტრი</t>
  </si>
  <si>
    <t>2021 წლის ბიუჯეტის ზოგიერთი მუხლის ახნსნა განმარტება</t>
  </si>
  <si>
    <t xml:space="preserve">2.2.1 ხელფასები </t>
  </si>
  <si>
    <t>2.7 სოციალური  უზრუნველყოფა</t>
  </si>
  <si>
    <r>
      <t xml:space="preserve">ყოველთვიური ხელფასის ხარჯი შეადგენს 5.4 მილიონს, რაც გამოიწვია ერთი მხრივ ხელფასების ზრდამ და მეორე მხრივ მოტოპარამედიკოსების, რეფერალური და სეზონური ბრიგადების დამატებამ.   
ჯამური თანხა შეადგენს ~64 მილიონს (5.4*12). ამას დამატებული შვებულების 5.5 მილიონი და ჯამში მივიღებთ ~70 მილიონს. მთლიან სახელფასო ფონდს თუ გავზრდით 20%-ით, ჯამში მივიღებთ ~83 მილიონ ლარს.
</t>
    </r>
    <r>
      <rPr>
        <b/>
        <sz val="10"/>
        <color indexed="62"/>
        <rFont val="Calibri"/>
        <family val="2"/>
      </rPr>
      <t>P.S.</t>
    </r>
    <r>
      <rPr>
        <sz val="10"/>
        <color indexed="62"/>
        <rFont val="Calibri"/>
        <family val="2"/>
      </rPr>
      <t xml:space="preserve">
&gt; 40 მოტოპარამედიკოსი X 140 ლარზე X 365-ზე = ~2.2 მილიონი ლარი (შვებულებიანად)
&gt; 11 რეფერალური ბრიგადა X 3 წევრზე X ~150 ლარზე X 365 = ~2 მილიონი ლარი (შვებულებიანად
&gt; 5 დამატებითი სეზონური ბრიგადა X 3 წევრზე X ~130 ლარზე X 365 = ~0.8 მილიონი ლარი (შვებულებიანად)
&gt; სასწრაფო დახმარების ეკიპაჟის მძღოლების საშვებულებო დღეები განისაზღვრება 40 დღით (ნაცვლად 30-სა), რაც მნიშვნელოვნად ზრდის საშვებულებო თანხის ოდენობას.
</t>
    </r>
  </si>
  <si>
    <t>სოც. უზრუნველყოფის დაგეგმილი ხარჯი შეადგენს  ~31.5 მილიონ ლარს. აქედან კერძო კატასტროფებისა და სოფლის ექიმების ხარჯი შეადგენს დაახლოებით  ~30 მილიონ ლარს: სოფლის ექიმებს გაეზარდათ ხელფასი და ყოველთვიური ხარჯი იქნება ~2 მილიონი ლარი.  ასევე, ქვეყანაში კოვიდ-19 გამო შექმნილი სიტუააციიდან გამომდინარე, ნავარაუდევია კერძო კატასტროფების თვიური ხარჯის  500 ათასამდე მატება (  2*12+0.5*12=~30). 
ასევე, პროპორციულად გაგვეზრდება ბიულეტინისა და დეკრეტულის ხარჯი გაზრდილი ხელფასების პროპორციულად.</t>
  </si>
  <si>
    <t>31 არაფინანსური აქტივები</t>
  </si>
  <si>
    <t>სამედიცინო აპარატურა და ხელსაწყოები დეტალური კალკულაცია</t>
  </si>
  <si>
    <t>ყოველწლიურად რეგიონული და თბილისის სასწრაფოს ავტოპარკი უნდა განახლდეს 60 ახალი ავტომობილით, ხოლო რეფერალური ბრიგადების რეანომობილების ავტოპარკი - 8-ით.  52 000 $*3*60+60 000$*3*8=10.8 მილიონი ლარი.</t>
  </si>
  <si>
    <t>კარდიოგრაფი 60*1300= 78 000; ხელოვნური სუნთქვის აპარატი პორტატული 2*40000=80 000; საველე ჟანგბადის გამომმუშავებელი მოწყობილობა 2*70000=140 000; დეფიბრილატორი მონიტორით 20*15000=300 000; გფრ (CPR) ავტომატური მოწყობილობა 2*35000=70 000;  სულ ჯამში 670 ათასი (ლარი).</t>
  </si>
  <si>
    <t>როგორც მოგეხსენებათ, ცენტრისთვის აშენდა და კვლავაც მიმდინარეობს რაიონული მუნიციპალიტეტების მიერ სასწრაფო სამედიცინო დახმარების რაიონული ცენტრების მშენებლობა. შესაბამისად რაიონებში სხვადასხვა ლოკაციები საჭიროებს ეზოს მოწესრიგებას, სეპტიკებისა და ჟანგაბის ბალონების სათავასოს მოწყობას, რომლის ღირებულებაც შეადგენს ~ 1.2 მილიონ ლარს .  ვიდეო კამერები 11*8000 = 88 000; ფილიალის ეზოების კეთილმოწყობა   8*85000=680 000;   სამრეცხარო  42*3500=147 000;   სათავსო 33*8500= 280 500;</t>
  </si>
  <si>
    <t>ცენტრის  უწყვეტად მუშაობისთვის, კონფიდენციალური ინფორმაციის დასაცავად და კრიტიკული სერვისების სამინისტროში გადასატანად, აუცილებლობას წარმოადგენს მარშრუტიზატორების, კომუტატორების, ბრანდმაურების და vpn client -ების შეძენა. </t>
  </si>
  <si>
    <t>აუცილებელია  მთელი საქართველოს მასშტაბით სასწრაფო დახამრების ავტომობილებზე ვიდეო რეგისტრატორების (250 ცალი) დაყენება, რაც უზრუნველყოფს ავტომობილების გადაადგილების გაკონტროლებას .  800*250=200 000 (ლარი)</t>
  </si>
  <si>
    <t>შემდეგი წარდგენისთვის დაემატება 27 01 09 - სსიპ-ჯანმრთელობის ეროვნული სააგენტო</t>
  </si>
  <si>
    <t>2020 წლის 1 ივლისიდან სასწრაფო დახმარების ბრიგადის წევრებისთვის და სოფლის ექიმებისათვის  100 ლარიანი ხელფასის მატებამ გამოიწვია  სახელფასო ფონდის ზრდა და ასევე გათვალისწინებულია მომდევნო წელს 20% სახელფასო ფონდის ზრდა, ასევე გათვალისწინებულია თანამშრომელთა დაზღვევა (30 ლარიანი პაკეტით)</t>
  </si>
  <si>
    <t>ცენტრი გეგმავს თანამშრომელთა დაზღვევას (30 ლარიანი პაკეტით) ინფორმაციის დაზღვევის მიზნით , ასევე ოპერატორების უწყვეტად მუშაობისთვის და ახალი სერვისების დასანერგად აუცილებლობას წარმოადგენს სერვერის შეძენა, არსებული სერვერევის გაძლიერება ოპერატიული მეხსიერებით, ქსელის დამცველი სისტემა (Firewall), ასევე,  სასწავლო ტრენინგ ცენტრის დაცვის ხარჯის ზრდა</t>
  </si>
  <si>
    <t>საჭიროებას წარმოადგენს თანამშრომელთა რიცხოვნობის ზრდა, კერძოდ-მცხეთა-მთიანეთისა და ქვემო ქართლის რეგიონებში საშტატო სტრუქტურას  ემატება 2 რეგიონული ფილიალი - 10 ერთეული; გარემოს ჯანმრთელობის დეპარტამენტში ემატება 2 სამმართველი - 7 საშტატო ერთეული, 1 ერთეული - ადმინისტრაცილუ დეპ-ში, 2-ერთეული - ლუგარის ლაბორატორიაში - სულ 20 ერთეული; მცხეთა-მთიანეთიასა და ქვემო ქართლის ფილიალების სამშენებლო სამუშაოები ;2021 წელს ლუგარის საზოგადოებრივი ჯანმრთელობის კვლევითი ცენტრის მიმდებარე ფართობზე (2500 კვ.მ) BSL-2 ლაბორატორიის სამშენებლო სამუშაოები, (სულ ჯამური ღირებულება 12 000 ათასი ლარი); ამორტიზირებული აპარატურის განახლება და რეგიონების სარემონტო სამუშაოები.</t>
  </si>
  <si>
    <t xml:space="preserve">• საკარანტინე სივრცეების სამედიცინო პერსონალითა და პირველადი სამედიცინო დანიშნულების საგნებით/მედიკამენტებით კოორდინატორით უზრუნველყოფა
• ახალი კორონავირუსით (SARS-CoV-2) გამოწვეული ინფექციის (COVID 19) დიაგნოსტიკის უზრუნველყოფა (კოვიდ სპეციფიკური ტესტირება, მათ შორის პჯრ და სწრაფი ტესტირება)
• ახალი კორონავირუსით (SARS-CoV-2) გამოწვეული ინფექციის (COVID-19) მართვა, მათ შორის დიაგნოსტიკისა და მკურნალობის ხარჯები, მობილიზებული საწოლების დაფინანსება
• ახალი კორონავირუსით (SARS-CoV-2) გამოწვეული ინფექციის (COVID-19) მართვისთვის საჭირო საშუალებების (მ. შ. სწრაფი მარტივი ტესტები) და/ან მომსახურების  შესყიდვა
• COVID-19-ის სამკურნალო ფარმაცევტული პროდუქტის  ლოჯისტიკა
</t>
  </si>
  <si>
    <t>თანამდებობრივი სარგოს ზრდა, ასევე,  რაოდენობის ზრდა 9 ერთეულით ( აუდიტის  სამსახურის უფროსი ,,1"; სამმართველოს უფროსი ,,2"; მთავარი სპეციალისტი ,,6"; კომუნალური ხარჯის ზრდა, ინფრასტუქტურის მოწესრიგება, წარმომადგენლობითი ხარჯი, დამატებული ავტომანქანების მოვლა/შენახვის ხარჯი, ავტომანქანების დაზღვევის ხარჯი, ასევე, ახალი კომპიუტერები და პრინტერები;, საარქივო დოკუმენტაციისთვის სივრცის მოწყობა</t>
  </si>
  <si>
    <t>2019 წლის საკასო</t>
  </si>
  <si>
    <t>2020 წლის</t>
  </si>
  <si>
    <t xml:space="preserve">2021 წლის გეგმა ჭერის ფარგლებში </t>
  </si>
  <si>
    <t xml:space="preserve">2021წლის გეგმა ჭერს ზევით ფარგლებში </t>
  </si>
  <si>
    <t>გადახრა 2021 წლის საბიუჯეტო სახსრების ჭერის ფარგლებში გეგმასა და ჭერს ზევით გეგმას შორის</t>
  </si>
  <si>
    <t>საკასო ხარჯი (საბიუჯეტო) 01.08.2020 წლის მდგომარეობით</t>
  </si>
  <si>
    <t>თანამდებობრივი სარგოს ზრდა: 1. აუდიტის სამსახური - სამსახურის უფროსი ,,1"; სამმართველოს უფროსი ,,2"; მთავარი სპეციალისტი ,,6"</t>
  </si>
  <si>
    <r>
      <t xml:space="preserve"> დამტკიცებული 25 შტატგარეშე დაქირავებული თანამშრომლების ანაზღაურება.</t>
    </r>
    <r>
      <rPr>
        <b/>
        <u/>
        <sz val="10"/>
        <rFont val="Arial"/>
        <family val="2"/>
      </rPr>
      <t>აქ არ შედის ინტეგრაცია რეინტეგრაციის 8 შტატი</t>
    </r>
  </si>
  <si>
    <t>მივლინებები, მიდის დევნილთა კოდიდან, შესაბამისად აპარატში აღარ გვაქვს გათვალისწინებული</t>
  </si>
  <si>
    <t>საკანცელარიო ხარჯი შედგება: 1. საბეჭდი ქაღალდი - 50000 ლარი; 2. სხვა დანარჩენი საკანცელარიო საქონელი 35000</t>
  </si>
  <si>
    <t xml:space="preserve">სრულად კატრიჯების შეძენა- დატუმბის ხარჯი, </t>
  </si>
  <si>
    <t>კომპიუტერებისათვის საჭირო იუპიესები - 20 იუპიესი სავარაუდო ფასი 90 ლარი</t>
  </si>
  <si>
    <t>შენობის მიმდინარე რემონტი (მაგ. მეხუთე სართულზე დაზიანებული ინფრასტრუქტურის შედეგად ჩაირეცხა ქვედა სართულები)</t>
  </si>
  <si>
    <t>კომუნალური ხარჯი დათვლილია გასული პერიოდის და მომავალი საპროგრონო მაჩვენებლების გათვალისწინებით</t>
  </si>
  <si>
    <t>თვეში საშუალოდ 5170 ლარი</t>
  </si>
  <si>
    <t>თვეში საშუალოდ 2167ლარი</t>
  </si>
  <si>
    <t>თვეში საშუალოდ 6670 ლარი</t>
  </si>
  <si>
    <t>მიმდინარე პერიოდის მაჩვენებლების მიხედვით</t>
  </si>
  <si>
    <t>1. ნათურები, საკეტები, გათბობის და კონდენციონერების დეტალები, სანტექნიკის ნაწილები ციფრი აღებულია სტატისტიკურად გასული პერიოდის ანალიზის შედეგად</t>
  </si>
  <si>
    <t>წარმომადგენლობითი ხარჯები დათვლილია, თბილისში ჩატარებული კომისიების და კომისიებზე გახარჯული თანხების ანალიზის შედეგად. სამომავლო პერიოდში დაგეგმილი მაჩვენებლების გათვალისწინებთ</t>
  </si>
  <si>
    <t xml:space="preserve">ახალი 12 ავტომანქანის ხარჯები, რომელიც დათვლილია  აგვისტოს ფასების მიხედვით  - 165000, </t>
  </si>
  <si>
    <t xml:space="preserve"> 900 000 დავამატე ჯამში და შევსების მიზნით 539 100 აქ ჩავსვი</t>
  </si>
  <si>
    <t>დეკრეტი, ბიულეტენი, გასული წლების მონაცემების ანალიზის საშუალო</t>
  </si>
  <si>
    <t>ავტომანქანების დაზღვევის ხარჯი დამატებულია 12ახალი მანქანაც, ფასები განსაზღვრულია არსებული მონაცემებით</t>
  </si>
  <si>
    <t>31.2.1.1</t>
  </si>
  <si>
    <t>31.2.1.2</t>
  </si>
  <si>
    <t>31.2.1.3</t>
  </si>
  <si>
    <t>31.2.1.4</t>
  </si>
  <si>
    <t>31.2.1.5</t>
  </si>
  <si>
    <t>31.2.1.6</t>
  </si>
  <si>
    <t>2021 წელში მუშაობის სრულყოფილად გასაგრძელებლად აუცილებელია 15 ახალი კომპიუტერის შეძენა, რეალურად ბევრი კომპიუტერია შესაცვლელი მაგრამ კრიტიკულად აუცილებელია  ეს რაოდენობა</t>
  </si>
  <si>
    <t>9 პრინტერის აპარატი</t>
  </si>
  <si>
    <t>სააგენტოს არ გააჩნია საარქივო დოკუმენტაციის განსათავსებლად სტელაჟები, სტელაჟების შესყიდვა/მოწყობისათვის საჭიროა 100000, ასევე სააგენტოს ქსელის ინფრასტრუქტურა სრულიად ამორტიზებულია, შეკეთებას აღარ ექვემდებარება და მის შესაცვლელად საჭიროა 110000 ლარი</t>
  </si>
  <si>
    <t>15 კომპიუტერი, კონსოლიდირებული ფასით 1500</t>
  </si>
  <si>
    <t>9 პრინტერი</t>
  </si>
  <si>
    <t>საარქივო სტელაჟების შეძენა-მონტაჟი - 100000 ლარი, 110000 ქსელის შეცვლა</t>
  </si>
  <si>
    <t>სოფლის ექიმებისათვის მედიკამენტების ხარჯი 800 000 ლ. 2 100 000 ლარი - მოტოპარამედიკოსები (40 ერთეული), 10 ახალი რეანომობილის საწვავის ხარჯი</t>
  </si>
  <si>
    <t>ინფორმაციული ტექნოლოგიებისა და ანალიზის დეპარტამენტი</t>
  </si>
  <si>
    <t>2021 წლის მოსალოდნელი შესყიდვები</t>
  </si>
  <si>
    <t>N</t>
  </si>
  <si>
    <t>შესყიდვის ობიექტი</t>
  </si>
  <si>
    <t>CPV კოდი</t>
  </si>
  <si>
    <t>1</t>
  </si>
  <si>
    <t>ინტერნეტის მომსახურებები - ძირითადი ორ ლოკაციაზე (ლოკალი 500, გლობალი 100; ლოკალი 300, გლობალი 30)</t>
  </si>
  <si>
    <t>ოფისი (მომსახ)</t>
  </si>
  <si>
    <t>ძირითადი ინტერნეტ კავშირი ორ ლოკაციაზე - წერეთლის 144 და ასათიანის 9 (ლოკალი 500, გლობალი 100)</t>
  </si>
  <si>
    <t>2</t>
  </si>
  <si>
    <t>ინტერნეტის მომსახურებები - ალტერნატიული ორ ლოკაციაზე (ლოკალი 500, გლობალი 50; ლოკალი 300, გლობალი 20)</t>
  </si>
  <si>
    <t>ალტერნატიული ინტერნეტ კავშირი  ორ ლოკაციაზე - წერეთლის 144 და ასათიანის 9 (ლოკალი 500, გლობალი 50), ალტერნატიული კავშირი ასევე იქნება აქტიური</t>
  </si>
  <si>
    <t>3</t>
  </si>
  <si>
    <t>სერვერულ ცენტრებს შორის ოპტიკური კავშირის ფიზიკური ინფრასტრუქტურის მომსახურების შესყიდვა (ე.წ. Darck Fiber- ორი სახვადასხვა ტრასით)</t>
  </si>
  <si>
    <t>ორ სერვერულ ცენტრს შორის კავშირი, რომელიც აუცილებელია სერვერული ცენტრების შეთანხმებული ფუნქციონირებისათვის (მაქს. 10000 მ.)</t>
  </si>
  <si>
    <t>4</t>
  </si>
  <si>
    <t xml:space="preserve">კომპიუტერული ტექნიკის და პერიფერიული მოწყობილობების სათადარიგო ნაწილებისა და აქსესუარების შესყიდვა </t>
  </si>
  <si>
    <t>ოფისი (საქონელი)</t>
  </si>
  <si>
    <t>კომპიუტერული ტექნიკის სათადარიგო ნაწილების შესყიდვა, მწყობრიდან გამოსული ტექნიკის საკუთარი ძალებით შესაკეთებლად, აქსესუარების (კაბელები, კვების ბლოკები და სხვ.) შესყიდვა</t>
  </si>
  <si>
    <t>5</t>
  </si>
  <si>
    <t>"ცხელი ხაზის" ოპერატორებისთვის ყურთსასმენების შესყიდვა (12 ერთეული)</t>
  </si>
  <si>
    <t>6</t>
  </si>
  <si>
    <t>საბეჭდი და გასამრავლებელი მოწყობილობების სახარჯი მასალების შესყიდვა</t>
  </si>
  <si>
    <t>სახარჯი მასალების (კარტიჯი, საღებავი) შესყიდვა</t>
  </si>
  <si>
    <t>7</t>
  </si>
  <si>
    <t xml:space="preserve">საბეჭდი და გასამრავლებელი ტექნიკის შეკეთების მომსახურების შესყიდვა </t>
  </si>
  <si>
    <t>მწყობრიდან გამოსული ტექნიკის შეკეთება, რომლის განხორციელება ადგილობრივი ძალებით შეუძლებელია</t>
  </si>
  <si>
    <t>8</t>
  </si>
  <si>
    <t>დესკტოპ კომპიუტერი (50 კომპლ) სტანდარტული</t>
  </si>
  <si>
    <t>კონსოლიდირებული ტენდერით შესყიდვა (50 ერთეული), მწყობრიდან გამოსული და არარენტაბელური ტექნიკის განახლების მიზნით</t>
  </si>
  <si>
    <t>კონსოლიდირებული
ტენდერის ფარგლებში</t>
  </si>
  <si>
    <t>9</t>
  </si>
  <si>
    <t xml:space="preserve">მუდმივი კვების წყარო (UPS) 50 ერთ. </t>
  </si>
  <si>
    <t>კონსოლიდირებული ტენდერით შესყიდვა 50 ერთეული კომპიუტერის აღჭურვის მიზნით</t>
  </si>
  <si>
    <t>10</t>
  </si>
  <si>
    <t>პორტაბელური კომპიუტერი(10 ერთ) სტანდარტული</t>
  </si>
  <si>
    <t>კონსოლიდირებული ტენდერით შესყიდვა (10 ერთეული), მწყობრიდან გამოსული და არარენტაბელური ტექნიკის განახლების მიზნით</t>
  </si>
  <si>
    <t>11</t>
  </si>
  <si>
    <t>დესკტოპ კომპიუტერი (არასტანდარტული)</t>
  </si>
  <si>
    <t>კომპიუტერული სამუშაო ადგილები (workstation) სისტემების ადმინისტრირებისა და დეველოპინგისთვის - 4 ერთეული.</t>
  </si>
  <si>
    <t>12</t>
  </si>
  <si>
    <t>უკაბელო ქსელის მოწყობილობები (გადაწყვეტილება მთლიანად სამინისტროს შენობისთვის)</t>
  </si>
  <si>
    <t>სამინისტროს შენობაში მოწყობილი უკაბელო ქსელის აპარატურის განახლება (აპარატურა ექსპლოატაციაშია 2010 წლიდან)</t>
  </si>
  <si>
    <t>სამინისტროს შენობაში კომუნიკაციების გაუმჯობესების საჭიროებისთვის</t>
  </si>
  <si>
    <t>13</t>
  </si>
  <si>
    <t>IP კამერა (4 ერთეული)</t>
  </si>
  <si>
    <t>სარეზერვო სერვერული ცენტრში დაშვების მონიტორინგისთვის</t>
  </si>
  <si>
    <t>14</t>
  </si>
  <si>
    <t>სამინისტროს ძირითადი სერვერული ცენტრის გაგრილების სისტემის სრული რეაბილიტაცია</t>
  </si>
  <si>
    <t>სამინისტროს სერვერული ცენტრის უწყვეტი და უსაფრთხო ფუნქციონირებისათვის აუცილებელი გადაწყვეტილება (2010 წლიდან ფუნქციონირებს უწყვეტ რეჟიმში)</t>
  </si>
  <si>
    <t xml:space="preserve">შესაძლებელია განხილულ იქნას დონორის მიერ დაფინანსების საკითხი </t>
  </si>
  <si>
    <t>15</t>
  </si>
  <si>
    <t>სამინისტროს ძირითადი სერვერული ცენტრის მოდმივი კვების წყაროს რეაბილიტაცია</t>
  </si>
  <si>
    <t>16</t>
  </si>
  <si>
    <t>სერვერული  ცენტრის ტექნიკური განახლება: UPS-ის აკუმულატორები (100x12V; 28ა/სთ.), მხარდაჭერის მოდული (2)</t>
  </si>
  <si>
    <t>სამინისტროს სერვერული ცენტრის მუდმივი კვების წყაროს ელემენტების რეაბილიტაცია (100 ერთეული სპეციალური აკუმულატორი და მხარდაჭერის 2 მოდული), რაზეც ერთმნიშვნელოვნადაა დამოკიდებული მთლიანად ცენტრის უწყვეტი ფუნქციონირება.არსებულის 5 წლიანი ექსპლოატაციის ვადა ამოიწურა 2016 წელს</t>
  </si>
  <si>
    <t>შესაძენია კომპიუტერული სამუშაო ადგილების, ელექტრონული სისტემებისა და IT ინფრასტრუქტურის მდგრადობის უზრუნველყოფის მიზნით</t>
  </si>
  <si>
    <t>17</t>
  </si>
  <si>
    <t>Cisco FPR2130 ბრანდმაუერის ლიცენზია (4 ერთეული, 1 წელი)</t>
  </si>
  <si>
    <t>სერვერული ცენტრის დაცვის აპარატურული გადაწყვეტილებისათვის აუცილებელი ლიცენზია (სრულად საჭიროა 4 ერთეული)
აქვეა ერთწლიანი ლიცენზიის ფასი</t>
  </si>
  <si>
    <t>18</t>
  </si>
  <si>
    <t>Cisco FPR2140 ბრანდმაუერის ლიცენზია (4 ერთეული, 1 წელი)</t>
  </si>
  <si>
    <t>19</t>
  </si>
  <si>
    <t>ორ სერვერულ ცენტრს შორის კავშირის აპარატურის თანმდევი მომსახურებისა და განახლებების ლიცენზია (1 წელი)</t>
  </si>
  <si>
    <t>კავშირების აპარატურის პროგრამული უზრუნველყოფების მომსახურებისა და განახლებებისათვის საჭირო ლიცენზია</t>
  </si>
  <si>
    <t>20</t>
  </si>
  <si>
    <t>Cisco FPR2130 ბრანდმაუერის მხარდაჭერის ლიცენზია (4 ერთეული, 1 წელი)</t>
  </si>
  <si>
    <t>21</t>
  </si>
  <si>
    <t>Cisco FPR2140 ბრანდმაუერის მხარდაჭერის ლიცენზია (4 ერთეული, 1 წელი)</t>
  </si>
  <si>
    <t>22</t>
  </si>
  <si>
    <t>Cisco FPR2130 ბრანდმაუერის ლიცენზია (4 ერთეული, 3 წელი)</t>
  </si>
  <si>
    <t xml:space="preserve">მე-17 პოზიციაში მოცემული 1 წლიანი ლიცენზიის ალტერნატივა (3 წელი) მნიშვნელოვანი ფასდაკლებით </t>
  </si>
  <si>
    <t>23</t>
  </si>
  <si>
    <t>Cisco FPR2140 ბრანდმაუერის ლიცენზია (4 ერთეული, 3 წელი)</t>
  </si>
  <si>
    <t xml:space="preserve">მე-18  პოზიციაში მოცემული 1 წლიანი ლიცენზიის ალტერნატივა (3 წელი) მნიშვნელოვანი ფასდაკლებით </t>
  </si>
  <si>
    <t>24</t>
  </si>
  <si>
    <t>ორ სერვერულ ცენტრს შორის კავშირის აპარატურის თანმდევი მომსახურებისა და განახლებების ლიცენზია (3 წელი)</t>
  </si>
  <si>
    <t xml:space="preserve">მე-19  პოზიციაში მოცემული 1 წლიანი ლიცენზიის ალტერნატივა (3 წელი) მნიშვნელოვანი ფასდაკლებით </t>
  </si>
  <si>
    <t>25</t>
  </si>
  <si>
    <t>Cisco FPR2130 ბრანდმაუერის მხარდაჭერის ლიცენზია (4 ერთეული, 3 წელი)</t>
  </si>
  <si>
    <t xml:space="preserve">მე-20 პოზიციაში მოცემული 1 წლიანი ლიცენზიის ალტერნატივა (3 წელი) მნიშვნელოვანი ფასდაკლებით </t>
  </si>
  <si>
    <t>26</t>
  </si>
  <si>
    <t>Cisco FPR2140 ბრანდმაუერის მხარდაჭერის ლიცენზია (4 ერთეული, 3 წელი)</t>
  </si>
  <si>
    <t xml:space="preserve">21-ე პოზიციაში მოცემული 1 წლიანი ლიცენზიის ალტერნატივა (3 წელი) მნიშვნელოვანი ფასდაკლებით </t>
  </si>
  <si>
    <t>27</t>
  </si>
  <si>
    <t>რეზერვირების სისტემის ლიცენზიის განახლება (backup exe - 14tb)</t>
  </si>
  <si>
    <t>მონაცემთა რეზერვირების სისტემისათვის</t>
  </si>
  <si>
    <t>28</t>
  </si>
  <si>
    <t>ანტივირუსისა და ანტისპამის, საფოსტო სერვერის ლიცენზიების განახლება (2800 მომხმარებელი, 2500 საფოსტო სერვერის მომხმარებელი)</t>
  </si>
  <si>
    <t>სამინისტროს შენობასი განთავსებული ყველა სამსახურისა და სმს-ს რეგიონული და რაიონული ცენტრებისთვის</t>
  </si>
  <si>
    <t>29</t>
  </si>
  <si>
    <t>ტრაფიკის ფილტრაციისა და წვდომების პოლიტიკის შექმნის სისტემის ლიცენზიის განახლება (barracuda ან Cisco FRP2130 licence)</t>
  </si>
  <si>
    <t>ოფისი (ხარჯი)</t>
  </si>
  <si>
    <t>ინფორმაციის სარეზერვო კოპიების შექმნა, ვებგვერდისა და საფოსტო სერვერის დაცვა, არასასურველი ვებ მისამართების დაბლოკვა, სამუშაო ადგილების ვირუსებისგან დაცვა</t>
  </si>
  <si>
    <t>30</t>
  </si>
  <si>
    <t>"ცხელი ხაზის" საუბრების ჩამწერი სერვერის ლიცენზია</t>
  </si>
  <si>
    <t>აბონენტთა საუბრების ჩაწერისა და მონიტორინგის სისტემის ფუნქციონირებისთვის</t>
  </si>
  <si>
    <t>31</t>
  </si>
  <si>
    <t>დაშორებული ვიდეოკენფერენსის მოწყობის გადაწყვეტილების ლიცენზია (3 ერთეული)</t>
  </si>
  <si>
    <t xml:space="preserve">დაშორებული შეხვედრების ორგანიზებისთვის </t>
  </si>
  <si>
    <t>32</t>
  </si>
  <si>
    <t>სამინისტროსა და დაქვემდებარებული სამსახურების ერთიანი ვებპორტალის შემუშავება</t>
  </si>
  <si>
    <t>არაფინანს</t>
  </si>
  <si>
    <t>ყველა სამსახურისთვის ერთიანი, შშმ პირების საჭიროებებზე ადაპტირებული (AAA დონეზე) ვებპორტალის შექმნა</t>
  </si>
  <si>
    <t>33</t>
  </si>
  <si>
    <t>პროექტებისა და დავალებების მართვის სისტემა (205 მომხმარებელზე)</t>
  </si>
  <si>
    <t>სამინისტროსა დასსიპ-ების თანამშრომელთა დავალებების მართვის სისტემა</t>
  </si>
  <si>
    <t>34</t>
  </si>
  <si>
    <t>StopCov აპლიკაციის ქლაუდის მომსახურება</t>
  </si>
  <si>
    <t>აპლიკაციის მონაცემთა შენახვისთვის</t>
  </si>
  <si>
    <t>35</t>
  </si>
  <si>
    <t>ნორმატიული აქტების საძიებო სისტემა- 100 კორპორატიული, 30 დამოუკიდებელი მომხმარებელი</t>
  </si>
  <si>
    <t>ნორმატიული აქტების მუდმივად განახლებად მონაცემებთან წვდომა</t>
  </si>
  <si>
    <t>36</t>
  </si>
  <si>
    <t>ვებ აპლიკაციების დაცვის გადაწყვეტილება (WAF)</t>
  </si>
  <si>
    <t>სამინისტროს სერვერულ ცენტრში ფუნქციონირებადი ვებ აპლიკაციების დაცვის გადაწყვეტილება</t>
  </si>
  <si>
    <t>კონსოლიდირებული ტენდერის ფარგლებში</t>
  </si>
  <si>
    <t xml:space="preserve">17-დან 21 პოზიციის ჩათვლით 1 წლიანი ლიცენზიების ალტერნატივა (3 წლიანი ლიცენზიები მნიშვნელოვანი ფასდაკლებით) </t>
  </si>
  <si>
    <t xml:space="preserve">  +</t>
  </si>
  <si>
    <t>შევთანხმდით 40-კომპზე</t>
  </si>
  <si>
    <t>ყოველწლიური</t>
  </si>
  <si>
    <t>1 წლიანი ლიცენზიები -2232</t>
  </si>
  <si>
    <t>ვიდეოკონფერენციები, შედის 300 000 რომ დავიმატეს</t>
  </si>
  <si>
    <t>ახალი ვებ გვერდის დაწერა? - სმენადაქვეითებულებისთვის</t>
  </si>
  <si>
    <t>120 000-ევროზე, 15 000 *12 - მომსახურების ხარჯი</t>
  </si>
  <si>
    <t>ყველა ჩვენი აპლიკაციის დაცვა (რომ არ გატეხონ)</t>
  </si>
  <si>
    <t>450 000 $</t>
  </si>
  <si>
    <t>I წარდგენა - მთავრობაზე</t>
  </si>
  <si>
    <t>27 01 09</t>
  </si>
  <si>
    <t>ჯანმრთელობის დაცვის პროგრამების მართვა</t>
  </si>
  <si>
    <t>2020 წლის ფაქტი (01.09.2020)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</si>
</sst>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0.0"/>
    <numFmt numFmtId="165" formatCode="[$USD]\ #,##0.0000"/>
    <numFmt numFmtId="166" formatCode="[$CHF]\ #,##0.0000"/>
  </numFmts>
  <fonts count="104">
    <font>
      <sz val="11"/>
      <color rgb="FF000000"/>
      <name val="Calibri"/>
      <family val="2"/>
      <scheme val="minor"/>
    </font>
    <font>
      <sz val="10"/>
      <color theme="1"/>
      <name val="Arial"/>
      <family val="2"/>
    </font>
    <font>
      <sz val="11"/>
      <name val="Calibri"/>
      <family val="2"/>
    </font>
    <font>
      <b/>
      <sz val="11"/>
      <color rgb="FF000000"/>
      <name val="Sylfaen"/>
      <family val="2"/>
    </font>
    <font>
      <b/>
      <sz val="6"/>
      <color rgb="FF000000"/>
      <name val="Sylfaen"/>
      <family val="2"/>
    </font>
    <font>
      <b/>
      <sz val="10"/>
      <color rgb="FF000000"/>
      <name val="Arial"/>
      <family val="2"/>
    </font>
    <font>
      <sz val="10"/>
      <color rgb="FF000000"/>
      <name val="Sylfaen"/>
      <family val="2"/>
    </font>
    <font>
      <b/>
      <sz val="11"/>
      <name val="Calibri"/>
      <family val="2"/>
      <charset val="204"/>
    </font>
    <font>
      <sz val="10"/>
      <name val="Arial"/>
      <family val="2"/>
      <charset val="204"/>
    </font>
    <font>
      <sz val="10"/>
      <name val="Arial"/>
      <family val="2"/>
    </font>
    <font>
      <sz val="10"/>
      <color theme="6" tint="-0.499984740745262"/>
      <name val="Sylfaen"/>
      <family val="1"/>
      <charset val="204"/>
    </font>
    <font>
      <b/>
      <sz val="10"/>
      <name val="Sylfaen"/>
      <family val="1"/>
      <charset val="204"/>
    </font>
    <font>
      <b/>
      <sz val="9"/>
      <name val="Galibri"/>
    </font>
    <font>
      <b/>
      <sz val="10"/>
      <name val="Galibri"/>
    </font>
    <font>
      <sz val="12"/>
      <name val="Arial"/>
      <family val="2"/>
      <charset val="204"/>
    </font>
    <font>
      <sz val="10"/>
      <color theme="9" tint="-0.249977111117893"/>
      <name val="Sylfaen"/>
      <family val="1"/>
      <charset val="204"/>
    </font>
    <font>
      <b/>
      <sz val="10"/>
      <color theme="9" tint="-0.249977111117893"/>
      <name val="Galibri"/>
    </font>
    <font>
      <b/>
      <sz val="10"/>
      <color theme="9" tint="-0.249977111117893"/>
      <name val="Sylfaen"/>
      <family val="1"/>
      <charset val="204"/>
    </font>
    <font>
      <b/>
      <sz val="9"/>
      <color theme="9" tint="-0.249977111117893"/>
      <name val="Galibri"/>
    </font>
    <font>
      <sz val="10"/>
      <color rgb="FFFF0000"/>
      <name val="Arial"/>
      <family val="2"/>
      <charset val="204"/>
    </font>
    <font>
      <b/>
      <sz val="10"/>
      <color theme="6" tint="-0.499984740745262"/>
      <name val="Sylfaen"/>
      <family val="1"/>
      <charset val="204"/>
    </font>
    <font>
      <b/>
      <i/>
      <sz val="9"/>
      <color rgb="FF2C2C90"/>
      <name val="Galibri"/>
    </font>
    <font>
      <b/>
      <i/>
      <sz val="9"/>
      <color rgb="FF2C2C90"/>
      <name val="Sylfaen"/>
      <family val="1"/>
      <charset val="204"/>
    </font>
    <font>
      <b/>
      <sz val="9"/>
      <color rgb="FF2C2C90"/>
      <name val="Galibri"/>
    </font>
    <font>
      <i/>
      <sz val="9"/>
      <color rgb="FF7030A0"/>
      <name val="Galibri"/>
    </font>
    <font>
      <i/>
      <sz val="9"/>
      <color rgb="FF7030A0"/>
      <name val="Sylfaen"/>
      <family val="1"/>
      <charset val="204"/>
    </font>
    <font>
      <b/>
      <sz val="9"/>
      <color rgb="FF7030A0"/>
      <name val="Galibri"/>
    </font>
    <font>
      <i/>
      <sz val="9"/>
      <color rgb="FF8A3A0C"/>
      <name val="Galibri"/>
    </font>
    <font>
      <i/>
      <sz val="9"/>
      <color rgb="FF8A3A0C"/>
      <name val="Sylfaen"/>
      <family val="1"/>
      <charset val="204"/>
    </font>
    <font>
      <sz val="9"/>
      <color rgb="FF8A3A0C"/>
      <name val="Galibri"/>
    </font>
    <font>
      <i/>
      <sz val="9"/>
      <color rgb="FF428306"/>
      <name val="Galibri"/>
    </font>
    <font>
      <i/>
      <sz val="9"/>
      <color rgb="FF428306"/>
      <name val="Sylfaen"/>
      <family val="1"/>
      <charset val="204"/>
    </font>
    <font>
      <sz val="9"/>
      <color rgb="FF428306"/>
      <name val="Galibri"/>
    </font>
    <font>
      <i/>
      <sz val="9"/>
      <color rgb="FF000000"/>
      <name val="Galibri"/>
    </font>
    <font>
      <i/>
      <sz val="9"/>
      <color rgb="FF000000"/>
      <name val="Sylfaen"/>
      <family val="1"/>
      <charset val="204"/>
    </font>
    <font>
      <sz val="9"/>
      <color rgb="FF000000"/>
      <name val="Galibri"/>
    </font>
    <font>
      <sz val="9"/>
      <color rgb="FFFF0000"/>
      <name val="Galibri"/>
    </font>
    <font>
      <sz val="10"/>
      <name val="Sylfaen"/>
      <family val="1"/>
      <charset val="204"/>
    </font>
    <font>
      <sz val="9"/>
      <color rgb="FF7030A0"/>
      <name val="Galibri"/>
    </font>
    <font>
      <i/>
      <sz val="8"/>
      <color rgb="FF000000"/>
      <name val="Sylfaen"/>
      <family val="1"/>
      <charset val="204"/>
    </font>
    <font>
      <sz val="8"/>
      <color rgb="FF000000"/>
      <name val="Galibri"/>
    </font>
    <font>
      <b/>
      <sz val="9"/>
      <color rgb="FFFF0000"/>
      <name val="Galibri"/>
    </font>
    <font>
      <b/>
      <sz val="10"/>
      <color rgb="FFFF0000"/>
      <name val="Arial"/>
      <family val="2"/>
      <charset val="204"/>
    </font>
    <font>
      <b/>
      <sz val="9"/>
      <color indexed="81"/>
      <name val="Tahoma"/>
      <family val="2"/>
      <charset val="204"/>
    </font>
    <font>
      <sz val="9"/>
      <color indexed="81"/>
      <name val="Tahoma"/>
      <family val="2"/>
      <charset val="204"/>
    </font>
    <font>
      <b/>
      <sz val="9"/>
      <color theme="3" tint="-0.249977111117893"/>
      <name val="Sylfaen"/>
      <family val="1"/>
      <charset val="204"/>
    </font>
    <font>
      <sz val="9"/>
      <color theme="3" tint="-0.249977111117893"/>
      <name val="Sylfaen"/>
      <family val="1"/>
      <charset val="204"/>
    </font>
    <font>
      <b/>
      <u/>
      <sz val="9"/>
      <color theme="3" tint="-0.249977111117893"/>
      <name val="Sylfaen"/>
      <family val="1"/>
      <charset val="204"/>
    </font>
    <font>
      <b/>
      <sz val="9"/>
      <color rgb="FFFF0000"/>
      <name val="Sylfaen"/>
      <family val="1"/>
      <charset val="204"/>
    </font>
    <font>
      <sz val="9"/>
      <color theme="4" tint="-0.499984740745262"/>
      <name val="Sylfaen"/>
      <family val="1"/>
      <charset val="204"/>
    </font>
    <font>
      <sz val="12"/>
      <color theme="1"/>
      <name val="Sylfaen"/>
      <family val="1"/>
      <charset val="204"/>
    </font>
    <font>
      <sz val="12"/>
      <color theme="3" tint="-0.249977111117893"/>
      <name val="Arial"/>
      <family val="2"/>
      <charset val="204"/>
    </font>
    <font>
      <b/>
      <u/>
      <sz val="12"/>
      <color theme="3" tint="-0.249977111117893"/>
      <name val="Arial"/>
      <family val="2"/>
      <charset val="204"/>
    </font>
    <font>
      <b/>
      <sz val="11"/>
      <color theme="3" tint="-0.249977111117893"/>
      <name val="Sylfaen"/>
      <family val="1"/>
      <charset val="204"/>
    </font>
    <font>
      <b/>
      <sz val="11"/>
      <color rgb="FFFF0000"/>
      <name val="Sylfaen"/>
      <family val="1"/>
      <charset val="204"/>
    </font>
    <font>
      <sz val="11"/>
      <color theme="3" tint="-0.249977111117893"/>
      <name val="Arial"/>
      <family val="2"/>
      <charset val="204"/>
    </font>
    <font>
      <sz val="11"/>
      <color rgb="FFFF0000"/>
      <name val="Sylfaen"/>
      <family val="1"/>
    </font>
    <font>
      <sz val="11"/>
      <color indexed="10"/>
      <name val="Sylfaen"/>
      <family val="1"/>
      <charset val="204"/>
    </font>
    <font>
      <sz val="11"/>
      <name val="Sylfaen"/>
      <family val="1"/>
    </font>
    <font>
      <b/>
      <sz val="11"/>
      <color theme="3" tint="-0.249977111117893"/>
      <name val="Calibri"/>
      <family val="2"/>
      <scheme val="minor"/>
    </font>
    <font>
      <sz val="11"/>
      <color theme="3" tint="-0.249977111117893"/>
      <name val="Sylfaen"/>
      <family val="1"/>
      <charset val="204"/>
    </font>
    <font>
      <sz val="11"/>
      <color theme="3" tint="-0.249977111117893"/>
      <name val="Calibri"/>
      <family val="2"/>
      <scheme val="minor"/>
    </font>
    <font>
      <sz val="11"/>
      <color theme="4" tint="-0.499984740745262"/>
      <name val="Sylfaen"/>
      <family val="1"/>
    </font>
    <font>
      <b/>
      <sz val="11"/>
      <color indexed="18"/>
      <name val="Sylfaen"/>
      <family val="1"/>
    </font>
    <font>
      <sz val="11"/>
      <color indexed="18"/>
      <name val="Sylfaen"/>
      <family val="1"/>
    </font>
    <font>
      <u/>
      <sz val="11"/>
      <color indexed="18"/>
      <name val="Sylfaen"/>
      <family val="1"/>
    </font>
    <font>
      <sz val="11"/>
      <color theme="4" tint="-0.499984740745262"/>
      <name val="Calibri"/>
      <family val="1"/>
      <charset val="204"/>
      <scheme val="minor"/>
    </font>
    <font>
      <sz val="11"/>
      <color theme="4" tint="-0.499984740745262"/>
      <name val="Sylfaen"/>
      <family val="1"/>
      <charset val="204"/>
    </font>
    <font>
      <b/>
      <sz val="11"/>
      <color indexed="18"/>
      <name val="Sylfaen"/>
      <family val="1"/>
      <charset val="204"/>
    </font>
    <font>
      <sz val="11"/>
      <color indexed="18"/>
      <name val="Sylfaen"/>
      <family val="1"/>
      <charset val="204"/>
    </font>
    <font>
      <u/>
      <sz val="11"/>
      <color indexed="18"/>
      <name val="Sylfaen"/>
      <family val="1"/>
      <charset val="204"/>
    </font>
    <font>
      <sz val="11"/>
      <color rgb="FFFF0000"/>
      <name val="Arial"/>
      <family val="2"/>
    </font>
    <font>
      <sz val="11"/>
      <color rgb="FFFF0000"/>
      <name val="Arial"/>
      <family val="2"/>
      <charset val="204"/>
    </font>
    <font>
      <sz val="11"/>
      <color theme="4" tint="-0.499984740745262"/>
      <name val="Calibri"/>
      <family val="2"/>
      <scheme val="minor"/>
    </font>
    <font>
      <b/>
      <sz val="11"/>
      <color rgb="FFFF0000"/>
      <name val="Sylfaen"/>
      <family val="2"/>
    </font>
    <font>
      <b/>
      <sz val="11"/>
      <color theme="1"/>
      <name val="Calibri"/>
      <family val="2"/>
      <scheme val="minor"/>
    </font>
    <font>
      <b/>
      <sz val="11"/>
      <color theme="4" tint="-0.499984740745262"/>
      <name val="Calibri"/>
      <family val="2"/>
      <scheme val="minor"/>
    </font>
    <font>
      <b/>
      <sz val="12"/>
      <color rgb="FFFF0000"/>
      <name val="Calibri"/>
      <family val="2"/>
      <scheme val="minor"/>
    </font>
    <font>
      <b/>
      <sz val="11"/>
      <color theme="0" tint="-0.34998626667073579"/>
      <name val="Calibri"/>
      <family val="2"/>
      <scheme val="minor"/>
    </font>
    <font>
      <b/>
      <sz val="12"/>
      <color theme="0" tint="-0.34998626667073579"/>
      <name val="Calibri"/>
      <family val="2"/>
      <scheme val="minor"/>
    </font>
    <font>
      <b/>
      <sz val="11"/>
      <color rgb="FF000000"/>
      <name val="Calibri"/>
      <family val="2"/>
      <charset val="204"/>
      <scheme val="minor"/>
    </font>
    <font>
      <sz val="9"/>
      <name val="Calibri"/>
      <family val="2"/>
    </font>
    <font>
      <sz val="10"/>
      <name val="Calibri"/>
      <family val="2"/>
    </font>
    <font>
      <sz val="12"/>
      <color rgb="FF000000"/>
      <name val="Sylfaen"/>
      <family val="1"/>
      <charset val="204"/>
    </font>
    <font>
      <sz val="10"/>
      <color rgb="FF000000"/>
      <name val="Sylfaen"/>
      <family val="1"/>
      <charset val="204"/>
    </font>
    <font>
      <b/>
      <sz val="10"/>
      <color rgb="FF000000"/>
      <name val="Sylfaen"/>
      <family val="1"/>
      <charset val="204"/>
    </font>
    <font>
      <b/>
      <u/>
      <sz val="10"/>
      <color rgb="FF000000"/>
      <name val="Sylfaen"/>
      <family val="1"/>
      <charset val="204"/>
    </font>
    <font>
      <sz val="10"/>
      <color rgb="FF000000"/>
      <name val="Symbol"/>
      <family val="1"/>
      <charset val="2"/>
    </font>
    <font>
      <sz val="7"/>
      <color rgb="FF000000"/>
      <name val="Times New Roman"/>
      <family val="1"/>
      <charset val="204"/>
    </font>
    <font>
      <sz val="10"/>
      <color rgb="FFFF0000"/>
      <name val="Sylfaen"/>
      <family val="2"/>
    </font>
    <font>
      <b/>
      <i/>
      <sz val="10"/>
      <color theme="1" tint="0.249977111117893"/>
      <name val="Arial"/>
      <family val="2"/>
    </font>
    <font>
      <sz val="10"/>
      <color theme="1" tint="0.249977111117893"/>
      <name val="Arial"/>
      <family val="2"/>
    </font>
    <font>
      <b/>
      <sz val="10"/>
      <color theme="2" tint="-0.89999084444715716"/>
      <name val="Calibri"/>
      <family val="2"/>
      <scheme val="minor"/>
    </font>
    <font>
      <b/>
      <sz val="10"/>
      <color theme="1" tint="4.9989318521683403E-2"/>
      <name val="Calibri"/>
      <family val="2"/>
      <scheme val="minor"/>
    </font>
    <font>
      <sz val="10"/>
      <color theme="4" tint="-0.249977111117893"/>
      <name val="Calibri"/>
      <family val="2"/>
      <scheme val="minor"/>
    </font>
    <font>
      <b/>
      <sz val="10"/>
      <color indexed="62"/>
      <name val="Calibri"/>
      <family val="2"/>
    </font>
    <font>
      <sz val="10"/>
      <color indexed="62"/>
      <name val="Calibri"/>
      <family val="2"/>
    </font>
    <font>
      <sz val="9"/>
      <color rgb="FFFF0000"/>
      <name val="Calibri"/>
      <family val="2"/>
    </font>
    <font>
      <b/>
      <u/>
      <sz val="10"/>
      <name val="Arial"/>
      <family val="2"/>
    </font>
    <font>
      <i/>
      <sz val="10"/>
      <color theme="3" tint="-0.249977111117893"/>
      <name val="Sylfaen"/>
      <family val="1"/>
      <charset val="204"/>
    </font>
    <font>
      <sz val="11"/>
      <name val="Calibri"/>
      <family val="2"/>
      <scheme val="minor"/>
    </font>
    <font>
      <sz val="11"/>
      <color theme="1"/>
      <name val="Sylfaen"/>
      <family val="1"/>
      <charset val="204"/>
    </font>
    <font>
      <b/>
      <sz val="11"/>
      <color rgb="FFFF0000"/>
      <name val="Calibri"/>
      <family val="2"/>
      <charset val="204"/>
      <scheme val="minor"/>
    </font>
    <font>
      <b/>
      <sz val="11"/>
      <color rgb="FFFF0000"/>
      <name val="Calibri"/>
      <family val="2"/>
      <charset val="204"/>
    </font>
  </fonts>
  <fills count="1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0" tint="-0.249977111117893"/>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8" tint="0.79998168889431442"/>
        <bgColor indexed="64"/>
      </patternFill>
    </fill>
    <fill>
      <gradientFill degree="90">
        <stop position="0">
          <color theme="0"/>
        </stop>
        <stop position="1">
          <color theme="4" tint="0.59999389629810485"/>
        </stop>
      </gradientFill>
    </fill>
    <fill>
      <patternFill patternType="solid">
        <fgColor theme="9" tint="0.59999389629810485"/>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rgb="FF92D050"/>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4" tint="0.39997558519241921"/>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right/>
      <top/>
      <bottom style="double">
        <color theme="0"/>
      </bottom>
      <diagonal/>
    </border>
    <border>
      <left style="thin">
        <color theme="4" tint="0.39997558519241921"/>
      </left>
      <right style="thin">
        <color theme="4" tint="0.39997558519241921"/>
      </right>
      <top style="thin">
        <color theme="4" tint="0.39997558519241921"/>
      </top>
      <bottom style="thin">
        <color theme="4" tint="0.39997558519241921"/>
      </bottom>
      <diagonal/>
    </border>
    <border>
      <left style="hair">
        <color indexed="64"/>
      </left>
      <right style="hair">
        <color indexed="64"/>
      </right>
      <top style="hair">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theme="3" tint="-0.24994659260841701"/>
      </left>
      <right style="thin">
        <color theme="3" tint="-0.24994659260841701"/>
      </right>
      <top/>
      <bottom/>
      <diagonal/>
    </border>
  </borders>
  <cellStyleXfs count="7">
    <xf numFmtId="0" fontId="0" fillId="0" borderId="0"/>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0" borderId="0"/>
  </cellStyleXfs>
  <cellXfs count="313">
    <xf numFmtId="0" fontId="2" fillId="0" borderId="0" xfId="0" applyFont="1" applyFill="1" applyBorder="1"/>
    <xf numFmtId="4" fontId="2" fillId="0" borderId="0" xfId="0" applyNumberFormat="1" applyFont="1" applyFill="1" applyBorder="1"/>
    <xf numFmtId="4" fontId="2" fillId="0" borderId="0" xfId="0" applyNumberFormat="1" applyFont="1" applyFill="1" applyBorder="1"/>
    <xf numFmtId="4" fontId="3" fillId="0" borderId="1" xfId="0" applyNumberFormat="1" applyFont="1" applyFill="1" applyBorder="1" applyAlignment="1">
      <alignment horizontal="center" vertical="top" wrapText="1" readingOrder="1"/>
    </xf>
    <xf numFmtId="4" fontId="3" fillId="0" borderId="1" xfId="0" applyNumberFormat="1" applyFont="1" applyFill="1" applyBorder="1" applyAlignment="1">
      <alignment horizontal="center" vertical="center" wrapText="1" readingOrder="1"/>
    </xf>
    <xf numFmtId="4" fontId="3" fillId="0" borderId="1" xfId="0" applyNumberFormat="1" applyFont="1" applyFill="1" applyBorder="1" applyAlignment="1">
      <alignment vertical="center" wrapText="1" readingOrder="1"/>
    </xf>
    <xf numFmtId="4" fontId="3" fillId="0" borderId="1" xfId="0" applyNumberFormat="1" applyFont="1" applyFill="1" applyBorder="1" applyAlignment="1">
      <alignment horizontal="right" vertical="center" wrapText="1" readingOrder="1"/>
    </xf>
    <xf numFmtId="4" fontId="6" fillId="0" borderId="1" xfId="0" applyNumberFormat="1" applyFont="1" applyFill="1" applyBorder="1" applyAlignment="1">
      <alignment horizontal="left" vertical="center" wrapText="1" indent="1" readingOrder="1"/>
    </xf>
    <xf numFmtId="4" fontId="6" fillId="0" borderId="1" xfId="0" applyNumberFormat="1" applyFont="1" applyFill="1" applyBorder="1" applyAlignment="1">
      <alignment horizontal="right" vertical="center" wrapText="1" readingOrder="1"/>
    </xf>
    <xf numFmtId="4" fontId="6" fillId="0" borderId="1" xfId="0" applyNumberFormat="1" applyFont="1" applyFill="1" applyBorder="1" applyAlignment="1">
      <alignment horizontal="left" vertical="center" wrapText="1" indent="2" readingOrder="1"/>
    </xf>
    <xf numFmtId="4" fontId="6" fillId="0" borderId="1" xfId="0" applyNumberFormat="1" applyFont="1" applyFill="1" applyBorder="1" applyAlignment="1">
      <alignment horizontal="left" vertical="center" wrapText="1" indent="3" readingOrder="1"/>
    </xf>
    <xf numFmtId="4" fontId="6" fillId="0" borderId="1" xfId="0" applyNumberFormat="1" applyFont="1" applyFill="1" applyBorder="1" applyAlignment="1">
      <alignment horizontal="left" vertical="center" wrapText="1" indent="4" readingOrder="1"/>
    </xf>
    <xf numFmtId="4" fontId="3" fillId="2" borderId="1" xfId="0" applyNumberFormat="1" applyFont="1" applyFill="1" applyBorder="1" applyAlignment="1">
      <alignment horizontal="right" vertical="center" wrapText="1" readingOrder="1"/>
    </xf>
    <xf numFmtId="4" fontId="4" fillId="0" borderId="2" xfId="0" applyNumberFormat="1" applyFont="1" applyFill="1" applyBorder="1" applyAlignment="1">
      <alignment horizontal="center" vertical="top" wrapText="1" readingOrder="1"/>
    </xf>
    <xf numFmtId="4" fontId="3" fillId="0" borderId="3" xfId="0" applyNumberFormat="1" applyFont="1" applyFill="1" applyBorder="1" applyAlignment="1">
      <alignment horizontal="center" vertical="top" wrapText="1" readingOrder="1"/>
    </xf>
    <xf numFmtId="4" fontId="4" fillId="0" borderId="5" xfId="0" applyNumberFormat="1" applyFont="1" applyFill="1" applyBorder="1" applyAlignment="1">
      <alignment horizontal="center" vertical="top" wrapText="1" readingOrder="1"/>
    </xf>
    <xf numFmtId="4" fontId="5" fillId="0" borderId="5" xfId="0" applyNumberFormat="1" applyFont="1" applyFill="1" applyBorder="1" applyAlignment="1">
      <alignment horizontal="center" vertical="center" wrapText="1" readingOrder="1"/>
    </xf>
    <xf numFmtId="4" fontId="5" fillId="0" borderId="7" xfId="0" applyNumberFormat="1" applyFont="1" applyFill="1" applyBorder="1" applyAlignment="1">
      <alignment horizontal="center" vertical="center" wrapText="1" readingOrder="1"/>
    </xf>
    <xf numFmtId="4" fontId="6" fillId="0" borderId="8" xfId="0" applyNumberFormat="1" applyFont="1" applyFill="1" applyBorder="1" applyAlignment="1">
      <alignment horizontal="left" vertical="center" wrapText="1" indent="1" readingOrder="1"/>
    </xf>
    <xf numFmtId="4" fontId="6" fillId="0" borderId="8" xfId="0" applyNumberFormat="1" applyFont="1" applyFill="1" applyBorder="1" applyAlignment="1">
      <alignment horizontal="right" vertical="center" wrapText="1" readingOrder="1"/>
    </xf>
    <xf numFmtId="4" fontId="3" fillId="0" borderId="11" xfId="0" applyNumberFormat="1" applyFont="1" applyFill="1" applyBorder="1" applyAlignment="1">
      <alignment horizontal="center" vertical="center" wrapText="1" readingOrder="1"/>
    </xf>
    <xf numFmtId="4" fontId="3" fillId="0" borderId="11" xfId="0" applyNumberFormat="1" applyFont="1" applyFill="1" applyBorder="1" applyAlignment="1">
      <alignment horizontal="right" vertical="center" wrapText="1" readingOrder="1"/>
    </xf>
    <xf numFmtId="4" fontId="6" fillId="0" borderId="11" xfId="0" applyNumberFormat="1" applyFont="1" applyFill="1" applyBorder="1" applyAlignment="1">
      <alignment horizontal="right" vertical="center" wrapText="1" readingOrder="1"/>
    </xf>
    <xf numFmtId="4" fontId="6" fillId="0" borderId="12" xfId="0" applyNumberFormat="1" applyFont="1" applyFill="1" applyBorder="1" applyAlignment="1">
      <alignment horizontal="right" vertical="center" wrapText="1" readingOrder="1"/>
    </xf>
    <xf numFmtId="4" fontId="6" fillId="2" borderId="1" xfId="0" applyNumberFormat="1" applyFont="1" applyFill="1" applyBorder="1" applyAlignment="1">
      <alignment horizontal="right" vertical="center" wrapText="1" readingOrder="1"/>
    </xf>
    <xf numFmtId="4" fontId="2" fillId="0" borderId="6" xfId="0" applyNumberFormat="1" applyFont="1" applyFill="1" applyBorder="1"/>
    <xf numFmtId="4" fontId="2" fillId="0" borderId="9" xfId="0" applyNumberFormat="1" applyFont="1" applyFill="1" applyBorder="1"/>
    <xf numFmtId="4" fontId="7" fillId="0" borderId="10" xfId="0" applyNumberFormat="1" applyFont="1" applyFill="1" applyBorder="1" applyAlignment="1">
      <alignment horizontal="center" vertical="top" wrapText="1"/>
    </xf>
    <xf numFmtId="4" fontId="7" fillId="0" borderId="4" xfId="0" applyNumberFormat="1" applyFont="1" applyFill="1" applyBorder="1" applyAlignment="1">
      <alignment horizontal="center" vertical="center"/>
    </xf>
    <xf numFmtId="0" fontId="0" fillId="0" borderId="0" xfId="0"/>
    <xf numFmtId="49" fontId="0" fillId="0" borderId="0" xfId="0" applyNumberFormat="1"/>
    <xf numFmtId="0" fontId="8" fillId="0" borderId="0" xfId="0" applyFont="1"/>
    <xf numFmtId="0" fontId="10" fillId="3" borderId="0" xfId="6" applyFont="1" applyFill="1" applyBorder="1" applyAlignment="1">
      <alignment horizontal="center" vertical="center"/>
    </xf>
    <xf numFmtId="2" fontId="11" fillId="0" borderId="14" xfId="6" applyNumberFormat="1" applyFont="1" applyFill="1" applyBorder="1" applyAlignment="1">
      <alignment horizontal="center" vertical="center"/>
    </xf>
    <xf numFmtId="4" fontId="12" fillId="0" borderId="14" xfId="6" applyNumberFormat="1" applyFont="1" applyFill="1" applyBorder="1" applyAlignment="1">
      <alignment horizontal="center" vertical="center" wrapText="1"/>
    </xf>
    <xf numFmtId="0" fontId="8" fillId="0" borderId="18" xfId="0" applyFont="1" applyBorder="1" applyAlignment="1"/>
    <xf numFmtId="0" fontId="10" fillId="0" borderId="0" xfId="6" applyFont="1" applyBorder="1" applyAlignment="1">
      <alignment horizontal="center" vertical="center"/>
    </xf>
    <xf numFmtId="0" fontId="0" fillId="0" borderId="18" xfId="0" applyBorder="1" applyAlignment="1"/>
    <xf numFmtId="0" fontId="10" fillId="0" borderId="0" xfId="6" applyFont="1" applyBorder="1" applyAlignment="1">
      <alignment horizontal="center" vertical="center" wrapText="1"/>
    </xf>
    <xf numFmtId="49" fontId="13" fillId="4" borderId="14" xfId="6" applyNumberFormat="1" applyFont="1" applyFill="1" applyBorder="1" applyAlignment="1">
      <alignment horizontal="center" vertical="center" wrapText="1"/>
    </xf>
    <xf numFmtId="0" fontId="11" fillId="4" borderId="14" xfId="6" applyFont="1" applyFill="1" applyBorder="1" applyAlignment="1">
      <alignment horizontal="left" vertical="center" wrapText="1"/>
    </xf>
    <xf numFmtId="4" fontId="12" fillId="4" borderId="14" xfId="6" applyNumberFormat="1" applyFont="1" applyFill="1" applyBorder="1" applyAlignment="1">
      <alignment horizontal="center" vertical="center" wrapText="1"/>
    </xf>
    <xf numFmtId="0" fontId="14" fillId="0" borderId="18" xfId="0" applyFont="1" applyBorder="1" applyAlignment="1"/>
    <xf numFmtId="0" fontId="15" fillId="0" borderId="0" xfId="6" applyFont="1" applyBorder="1" applyAlignment="1">
      <alignment horizontal="center" vertical="top" wrapText="1"/>
    </xf>
    <xf numFmtId="49" fontId="16" fillId="0" borderId="14" xfId="6" applyNumberFormat="1" applyFont="1" applyBorder="1" applyAlignment="1">
      <alignment horizontal="center" vertical="center" wrapText="1"/>
    </xf>
    <xf numFmtId="0" fontId="17" fillId="0" borderId="14" xfId="6" applyFont="1" applyBorder="1" applyAlignment="1">
      <alignment horizontal="left" vertical="center" wrapText="1"/>
    </xf>
    <xf numFmtId="4" fontId="18" fillId="0" borderId="14" xfId="6" applyNumberFormat="1" applyFont="1" applyBorder="1" applyAlignment="1">
      <alignment horizontal="center" vertical="center" wrapText="1"/>
    </xf>
    <xf numFmtId="4" fontId="0" fillId="0" borderId="0" xfId="0" applyNumberFormat="1"/>
    <xf numFmtId="0" fontId="20" fillId="0" borderId="0" xfId="6" applyFont="1" applyBorder="1" applyAlignment="1">
      <alignment horizontal="center" vertical="center" wrapText="1"/>
    </xf>
    <xf numFmtId="49" fontId="21" fillId="5" borderId="14" xfId="6" applyNumberFormat="1" applyFont="1" applyFill="1" applyBorder="1" applyAlignment="1">
      <alignment horizontal="left" vertical="center" wrapText="1" indent="1"/>
    </xf>
    <xf numFmtId="0" fontId="22" fillId="5" borderId="14" xfId="6" applyFont="1" applyFill="1" applyBorder="1" applyAlignment="1">
      <alignment horizontal="left" vertical="center" wrapText="1" indent="1"/>
    </xf>
    <xf numFmtId="4" fontId="23" fillId="5" borderId="14" xfId="6" applyNumberFormat="1" applyFont="1" applyFill="1" applyBorder="1" applyAlignment="1">
      <alignment horizontal="center" vertical="center" wrapText="1"/>
    </xf>
    <xf numFmtId="49" fontId="24" fillId="6" borderId="14" xfId="6" applyNumberFormat="1" applyFont="1" applyFill="1" applyBorder="1" applyAlignment="1">
      <alignment horizontal="left" vertical="center" wrapText="1" indent="2"/>
    </xf>
    <xf numFmtId="0" fontId="25" fillId="6" borderId="14" xfId="6" applyFont="1" applyFill="1" applyBorder="1" applyAlignment="1">
      <alignment horizontal="left" vertical="center" wrapText="1" indent="2"/>
    </xf>
    <xf numFmtId="4" fontId="26" fillId="6" borderId="14" xfId="6" applyNumberFormat="1" applyFont="1" applyFill="1" applyBorder="1" applyAlignment="1">
      <alignment horizontal="center" vertical="center" wrapText="1"/>
    </xf>
    <xf numFmtId="49" fontId="27" fillId="7" borderId="14" xfId="6" applyNumberFormat="1" applyFont="1" applyFill="1" applyBorder="1" applyAlignment="1">
      <alignment horizontal="left" vertical="center" wrapText="1" indent="3"/>
    </xf>
    <xf numFmtId="0" fontId="28" fillId="7" borderId="14" xfId="6" applyFont="1" applyFill="1" applyBorder="1" applyAlignment="1">
      <alignment horizontal="left" vertical="center" wrapText="1" indent="3"/>
    </xf>
    <xf numFmtId="4" fontId="29" fillId="7" borderId="14" xfId="6" applyNumberFormat="1" applyFont="1" applyFill="1" applyBorder="1" applyAlignment="1">
      <alignment horizontal="center" vertical="center" wrapText="1"/>
    </xf>
    <xf numFmtId="49" fontId="30" fillId="8" borderId="14" xfId="6" applyNumberFormat="1" applyFont="1" applyFill="1" applyBorder="1" applyAlignment="1">
      <alignment horizontal="left" vertical="center" wrapText="1" indent="4"/>
    </xf>
    <xf numFmtId="0" fontId="31" fillId="8" borderId="14" xfId="6" applyFont="1" applyFill="1" applyBorder="1" applyAlignment="1">
      <alignment horizontal="left" vertical="center" wrapText="1" indent="4"/>
    </xf>
    <xf numFmtId="4" fontId="32" fillId="8" borderId="14" xfId="6" applyNumberFormat="1" applyFont="1" applyFill="1" applyBorder="1" applyAlignment="1">
      <alignment horizontal="center" vertical="center" wrapText="1"/>
    </xf>
    <xf numFmtId="49" fontId="33" fillId="9" borderId="14" xfId="6" applyNumberFormat="1" applyFont="1" applyFill="1" applyBorder="1" applyAlignment="1">
      <alignment horizontal="left" vertical="center" wrapText="1" indent="5"/>
    </xf>
    <xf numFmtId="0" fontId="34" fillId="9" borderId="14" xfId="6" applyFont="1" applyFill="1" applyBorder="1" applyAlignment="1">
      <alignment horizontal="left" vertical="center" wrapText="1" indent="5"/>
    </xf>
    <xf numFmtId="4" fontId="35" fillId="9" borderId="14" xfId="6" applyNumberFormat="1" applyFont="1" applyFill="1" applyBorder="1" applyAlignment="1">
      <alignment horizontal="center" vertical="center" wrapText="1"/>
    </xf>
    <xf numFmtId="49" fontId="25" fillId="6" borderId="14" xfId="6" applyNumberFormat="1" applyFont="1" applyFill="1" applyBorder="1" applyAlignment="1">
      <alignment horizontal="left" vertical="center" wrapText="1" indent="2"/>
    </xf>
    <xf numFmtId="49" fontId="28" fillId="7" borderId="14" xfId="6" applyNumberFormat="1" applyFont="1" applyFill="1" applyBorder="1" applyAlignment="1">
      <alignment horizontal="left" vertical="center" wrapText="1" indent="3"/>
    </xf>
    <xf numFmtId="49" fontId="31" fillId="8" borderId="14" xfId="6" applyNumberFormat="1" applyFont="1" applyFill="1" applyBorder="1" applyAlignment="1">
      <alignment horizontal="left" vertical="center" wrapText="1" indent="4"/>
    </xf>
    <xf numFmtId="43" fontId="0" fillId="0" borderId="0" xfId="4" applyFont="1"/>
    <xf numFmtId="49" fontId="34" fillId="9" borderId="14" xfId="6" applyNumberFormat="1" applyFont="1" applyFill="1" applyBorder="1" applyAlignment="1">
      <alignment horizontal="left" vertical="center" wrapText="1" indent="5"/>
    </xf>
    <xf numFmtId="4" fontId="35" fillId="2" borderId="14" xfId="6" applyNumberFormat="1" applyFont="1" applyFill="1" applyBorder="1" applyAlignment="1">
      <alignment horizontal="center" vertical="center" wrapText="1"/>
    </xf>
    <xf numFmtId="0" fontId="19" fillId="0" borderId="0" xfId="0" applyFont="1"/>
    <xf numFmtId="4" fontId="32" fillId="2" borderId="14" xfId="6" applyNumberFormat="1" applyFont="1" applyFill="1" applyBorder="1" applyAlignment="1">
      <alignment horizontal="center" vertical="center" wrapText="1"/>
    </xf>
    <xf numFmtId="0" fontId="8" fillId="0" borderId="0" xfId="0" applyFont="1" applyAlignment="1">
      <alignment wrapText="1"/>
    </xf>
    <xf numFmtId="4" fontId="36" fillId="8" borderId="14" xfId="6" applyNumberFormat="1" applyFont="1" applyFill="1" applyBorder="1" applyAlignment="1">
      <alignment horizontal="center" vertical="center" wrapText="1"/>
    </xf>
    <xf numFmtId="0" fontId="37" fillId="0" borderId="0" xfId="6" applyFont="1" applyBorder="1" applyAlignment="1">
      <alignment horizontal="center" vertical="top" wrapText="1"/>
    </xf>
    <xf numFmtId="4" fontId="38" fillId="6" borderId="14" xfId="6" applyNumberFormat="1" applyFont="1" applyFill="1" applyBorder="1" applyAlignment="1">
      <alignment horizontal="center" vertical="center" wrapText="1"/>
    </xf>
    <xf numFmtId="49" fontId="34" fillId="10" borderId="14" xfId="6" applyNumberFormat="1" applyFont="1" applyFill="1" applyBorder="1" applyAlignment="1">
      <alignment horizontal="left" vertical="center" wrapText="1" indent="5"/>
    </xf>
    <xf numFmtId="0" fontId="34" fillId="10" borderId="14" xfId="6" applyFont="1" applyFill="1" applyBorder="1" applyAlignment="1">
      <alignment horizontal="left" vertical="center" wrapText="1" indent="5"/>
    </xf>
    <xf numFmtId="4" fontId="35" fillId="10" borderId="14" xfId="6" applyNumberFormat="1" applyFont="1" applyFill="1" applyBorder="1" applyAlignment="1">
      <alignment horizontal="center" vertical="center" wrapText="1"/>
    </xf>
    <xf numFmtId="49" fontId="39" fillId="5" borderId="14" xfId="6" applyNumberFormat="1" applyFont="1" applyFill="1" applyBorder="1" applyAlignment="1">
      <alignment horizontal="left" vertical="center" wrapText="1" indent="6"/>
    </xf>
    <xf numFmtId="0" fontId="39" fillId="5" borderId="14" xfId="6" applyFont="1" applyFill="1" applyBorder="1" applyAlignment="1">
      <alignment horizontal="left" vertical="center" wrapText="1" indent="6"/>
    </xf>
    <xf numFmtId="4" fontId="40" fillId="5" borderId="14" xfId="6" applyNumberFormat="1" applyFont="1" applyFill="1" applyBorder="1" applyAlignment="1">
      <alignment horizontal="center" vertical="center" wrapText="1"/>
    </xf>
    <xf numFmtId="49" fontId="34" fillId="9" borderId="14" xfId="6" applyNumberFormat="1" applyFont="1" applyFill="1" applyBorder="1" applyAlignment="1">
      <alignment horizontal="left" vertical="center" wrapText="1" indent="7"/>
    </xf>
    <xf numFmtId="0" fontId="34" fillId="9" borderId="14" xfId="6" applyFont="1" applyFill="1" applyBorder="1" applyAlignment="1">
      <alignment horizontal="left" vertical="center" wrapText="1" indent="7"/>
    </xf>
    <xf numFmtId="4" fontId="40" fillId="9" borderId="14" xfId="6" applyNumberFormat="1" applyFont="1" applyFill="1" applyBorder="1" applyAlignment="1">
      <alignment horizontal="center" vertical="center" wrapText="1"/>
    </xf>
    <xf numFmtId="49" fontId="22" fillId="5" borderId="14" xfId="6" applyNumberFormat="1" applyFont="1" applyFill="1" applyBorder="1" applyAlignment="1">
      <alignment horizontal="left" vertical="center" wrapText="1" indent="1"/>
    </xf>
    <xf numFmtId="4" fontId="41" fillId="2" borderId="14" xfId="6" applyNumberFormat="1" applyFont="1" applyFill="1" applyBorder="1" applyAlignment="1">
      <alignment horizontal="center" vertical="center" wrapText="1"/>
    </xf>
    <xf numFmtId="0" fontId="42" fillId="0" borderId="0" xfId="0" applyFont="1"/>
    <xf numFmtId="4" fontId="19" fillId="0" borderId="0" xfId="0" applyNumberFormat="1" applyFont="1"/>
    <xf numFmtId="0" fontId="25" fillId="6" borderId="0" xfId="6" applyFont="1" applyFill="1" applyBorder="1" applyAlignment="1">
      <alignment horizontal="left" vertical="center" wrapText="1" indent="3"/>
    </xf>
    <xf numFmtId="0" fontId="46" fillId="3" borderId="0" xfId="0" applyFont="1" applyFill="1" applyAlignment="1">
      <alignment vertical="center" wrapText="1"/>
    </xf>
    <xf numFmtId="164" fontId="46" fillId="3" borderId="0" xfId="0" applyNumberFormat="1" applyFont="1" applyFill="1" applyAlignment="1">
      <alignment vertical="center" wrapText="1"/>
    </xf>
    <xf numFmtId="0" fontId="46" fillId="0" borderId="0" xfId="0" applyFont="1" applyAlignment="1">
      <alignment horizontal="center" vertical="center" wrapText="1"/>
    </xf>
    <xf numFmtId="0" fontId="45" fillId="11" borderId="1" xfId="0" applyFont="1" applyFill="1" applyBorder="1" applyAlignment="1">
      <alignment horizontal="center" vertical="center" wrapText="1"/>
    </xf>
    <xf numFmtId="0" fontId="45" fillId="5" borderId="1" xfId="0" applyFont="1" applyFill="1" applyBorder="1" applyAlignment="1">
      <alignment vertical="center" wrapText="1"/>
    </xf>
    <xf numFmtId="164" fontId="45" fillId="5" borderId="1" xfId="0" applyNumberFormat="1" applyFont="1" applyFill="1" applyBorder="1" applyAlignment="1">
      <alignment horizontal="center" vertical="center" wrapText="1"/>
    </xf>
    <xf numFmtId="164" fontId="45" fillId="0" borderId="1" xfId="0" applyNumberFormat="1" applyFont="1" applyBorder="1" applyAlignment="1">
      <alignment vertical="center" wrapText="1"/>
    </xf>
    <xf numFmtId="0" fontId="46" fillId="0" borderId="0" xfId="0" applyFont="1" applyAlignment="1">
      <alignment vertical="center" wrapText="1"/>
    </xf>
    <xf numFmtId="164" fontId="46" fillId="0" borderId="1" xfId="0" applyNumberFormat="1" applyFont="1" applyBorder="1" applyAlignment="1">
      <alignment vertical="center" wrapText="1"/>
    </xf>
    <xf numFmtId="164" fontId="45" fillId="11" borderId="11" xfId="0" applyNumberFormat="1" applyFont="1" applyFill="1" applyBorder="1" applyAlignment="1">
      <alignment horizontal="center" vertical="center" wrapText="1"/>
    </xf>
    <xf numFmtId="164" fontId="45" fillId="11" borderId="1" xfId="0" applyNumberFormat="1" applyFont="1" applyFill="1" applyBorder="1" applyAlignment="1">
      <alignment horizontal="center" vertical="center" wrapText="1"/>
    </xf>
    <xf numFmtId="164" fontId="45" fillId="11" borderId="22" xfId="0" applyNumberFormat="1" applyFont="1" applyFill="1" applyBorder="1" applyAlignment="1">
      <alignment horizontal="center" vertical="center" wrapText="1"/>
    </xf>
    <xf numFmtId="0" fontId="46" fillId="0" borderId="1" xfId="0" applyFont="1" applyBorder="1" applyAlignment="1">
      <alignment vertical="center" wrapText="1"/>
    </xf>
    <xf numFmtId="0" fontId="45" fillId="0" borderId="1" xfId="0" applyFont="1" applyBorder="1" applyAlignment="1">
      <alignment vertical="center" wrapText="1"/>
    </xf>
    <xf numFmtId="0" fontId="46" fillId="3" borderId="1" xfId="0" applyFont="1" applyFill="1" applyBorder="1" applyAlignment="1">
      <alignment horizontal="left" vertical="center" wrapText="1" indent="1"/>
    </xf>
    <xf numFmtId="164" fontId="46" fillId="3" borderId="1" xfId="0" applyNumberFormat="1" applyFont="1" applyFill="1" applyBorder="1" applyAlignment="1">
      <alignment horizontal="center" vertical="center" wrapText="1"/>
    </xf>
    <xf numFmtId="0" fontId="49" fillId="3" borderId="1" xfId="0" applyFont="1" applyFill="1" applyBorder="1" applyAlignment="1">
      <alignment horizontal="left" vertical="center" wrapText="1"/>
    </xf>
    <xf numFmtId="0" fontId="46" fillId="0" borderId="23" xfId="0" applyFont="1" applyBorder="1" applyAlignment="1">
      <alignment horizontal="center" vertical="center" wrapText="1"/>
    </xf>
    <xf numFmtId="164" fontId="45" fillId="5" borderId="1" xfId="0" applyNumberFormat="1" applyFont="1" applyFill="1" applyBorder="1" applyAlignment="1">
      <alignment vertical="center" wrapText="1"/>
    </xf>
    <xf numFmtId="0" fontId="49" fillId="0" borderId="1" xfId="0" applyFont="1" applyFill="1" applyBorder="1" applyAlignment="1">
      <alignment horizontal="left" vertical="center" wrapText="1"/>
    </xf>
    <xf numFmtId="0" fontId="50" fillId="0" borderId="0" xfId="0" applyFont="1" applyAlignment="1">
      <alignment vertical="center" wrapText="1"/>
    </xf>
    <xf numFmtId="0" fontId="51" fillId="0" borderId="0" xfId="0" applyFont="1" applyAlignment="1">
      <alignment vertical="center" wrapText="1"/>
    </xf>
    <xf numFmtId="0" fontId="51" fillId="3" borderId="0" xfId="0" applyFont="1" applyFill="1" applyAlignment="1">
      <alignment vertical="center" wrapText="1"/>
    </xf>
    <xf numFmtId="0" fontId="51" fillId="0" borderId="0" xfId="0" applyFont="1" applyAlignment="1">
      <alignment horizontal="center" vertical="center" wrapText="1"/>
    </xf>
    <xf numFmtId="0" fontId="53" fillId="11" borderId="14" xfId="0" applyFont="1" applyFill="1" applyBorder="1" applyAlignment="1">
      <alignment horizontal="center" vertical="center" wrapText="1"/>
    </xf>
    <xf numFmtId="0" fontId="53" fillId="0" borderId="14" xfId="0" applyFont="1" applyBorder="1" applyAlignment="1">
      <alignment vertical="center" wrapText="1"/>
    </xf>
    <xf numFmtId="164" fontId="59" fillId="0" borderId="14" xfId="0" applyNumberFormat="1" applyFont="1" applyBorder="1" applyAlignment="1">
      <alignment vertical="center" wrapText="1"/>
    </xf>
    <xf numFmtId="164" fontId="59" fillId="2" borderId="14" xfId="0" applyNumberFormat="1" applyFont="1" applyFill="1" applyBorder="1" applyAlignment="1">
      <alignment vertical="center" wrapText="1"/>
    </xf>
    <xf numFmtId="0" fontId="60" fillId="0" borderId="14" xfId="0" applyFont="1" applyBorder="1" applyAlignment="1">
      <alignment vertical="center" wrapText="1"/>
    </xf>
    <xf numFmtId="0" fontId="55" fillId="0" borderId="14" xfId="0" applyFont="1" applyBorder="1" applyAlignment="1">
      <alignment vertical="center" wrapText="1"/>
    </xf>
    <xf numFmtId="164" fontId="61" fillId="0" borderId="14" xfId="0" applyNumberFormat="1" applyFont="1" applyBorder="1" applyAlignment="1">
      <alignment vertical="center" wrapText="1"/>
    </xf>
    <xf numFmtId="164" fontId="61" fillId="3" borderId="14" xfId="0" applyNumberFormat="1" applyFont="1" applyFill="1" applyBorder="1" applyAlignment="1">
      <alignment vertical="center" wrapText="1"/>
    </xf>
    <xf numFmtId="164" fontId="59" fillId="3" borderId="14" xfId="0" applyNumberFormat="1" applyFont="1" applyFill="1" applyBorder="1" applyAlignment="1">
      <alignment vertical="center" wrapText="1"/>
    </xf>
    <xf numFmtId="0" fontId="56" fillId="0" borderId="14" xfId="0" applyFont="1" applyFill="1" applyBorder="1" applyAlignment="1">
      <alignment vertical="center" wrapText="1"/>
    </xf>
    <xf numFmtId="164" fontId="61" fillId="2" borderId="14" xfId="0" applyNumberFormat="1" applyFont="1" applyFill="1" applyBorder="1" applyAlignment="1">
      <alignment vertical="center" wrapText="1"/>
    </xf>
    <xf numFmtId="0" fontId="62" fillId="0" borderId="14" xfId="0" applyFont="1" applyBorder="1" applyAlignment="1">
      <alignment vertical="center" wrapText="1"/>
    </xf>
    <xf numFmtId="0" fontId="66" fillId="0" borderId="14" xfId="0" applyFont="1" applyBorder="1" applyAlignment="1">
      <alignment horizontal="left" vertical="center" wrapText="1"/>
    </xf>
    <xf numFmtId="0" fontId="55" fillId="3" borderId="14" xfId="0" applyFont="1" applyFill="1" applyBorder="1" applyAlignment="1">
      <alignment vertical="center" wrapText="1"/>
    </xf>
    <xf numFmtId="0" fontId="67" fillId="3" borderId="14" xfId="0" applyFont="1" applyFill="1" applyBorder="1" applyAlignment="1">
      <alignment horizontal="left" vertical="center" wrapText="1"/>
    </xf>
    <xf numFmtId="0" fontId="62" fillId="3" borderId="14" xfId="0" applyFont="1" applyFill="1" applyBorder="1" applyAlignment="1">
      <alignment horizontal="left" vertical="center" wrapText="1"/>
    </xf>
    <xf numFmtId="0" fontId="71" fillId="0" borderId="14" xfId="0" applyFont="1" applyBorder="1" applyAlignment="1">
      <alignment vertical="center" wrapText="1"/>
    </xf>
    <xf numFmtId="0" fontId="72" fillId="0" borderId="14" xfId="0" applyFont="1" applyBorder="1" applyAlignment="1">
      <alignment vertical="center" wrapText="1"/>
    </xf>
    <xf numFmtId="0" fontId="56" fillId="3" borderId="14" xfId="0" applyFont="1" applyFill="1" applyBorder="1" applyAlignment="1">
      <alignment vertical="center" wrapText="1"/>
    </xf>
    <xf numFmtId="164" fontId="73" fillId="0" borderId="14" xfId="0" applyNumberFormat="1" applyFont="1" applyBorder="1" applyAlignment="1">
      <alignment vertical="center" wrapText="1"/>
    </xf>
    <xf numFmtId="0" fontId="55" fillId="0" borderId="0" xfId="0" applyFont="1" applyAlignment="1">
      <alignment vertical="center" wrapText="1"/>
    </xf>
    <xf numFmtId="164" fontId="61" fillId="0" borderId="21" xfId="0" applyNumberFormat="1" applyFont="1" applyBorder="1" applyAlignment="1">
      <alignment vertical="center" wrapText="1"/>
    </xf>
    <xf numFmtId="164" fontId="55" fillId="0" borderId="0" xfId="0" applyNumberFormat="1" applyFont="1" applyAlignment="1">
      <alignment vertical="center" wrapText="1"/>
    </xf>
    <xf numFmtId="4" fontId="74" fillId="0" borderId="1" xfId="0" applyNumberFormat="1" applyFont="1" applyFill="1" applyBorder="1" applyAlignment="1">
      <alignment horizontal="right" vertical="center" wrapText="1" readingOrder="1"/>
    </xf>
    <xf numFmtId="0" fontId="0" fillId="0" borderId="0" xfId="0" applyAlignment="1">
      <alignment horizontal="center" vertical="center"/>
    </xf>
    <xf numFmtId="0" fontId="0" fillId="0" borderId="0" xfId="0" applyAlignment="1">
      <alignment horizontal="center" vertical="center" wrapText="1"/>
    </xf>
    <xf numFmtId="0" fontId="75" fillId="0" borderId="1" xfId="0" applyFont="1" applyBorder="1" applyAlignment="1">
      <alignment horizontal="center" vertical="center"/>
    </xf>
    <xf numFmtId="0" fontId="73" fillId="0" borderId="1" xfId="0" applyFont="1" applyFill="1" applyBorder="1" applyAlignment="1">
      <alignment horizontal="left" vertical="center" wrapText="1"/>
    </xf>
    <xf numFmtId="3" fontId="73" fillId="0" borderId="1" xfId="0" applyNumberFormat="1" applyFont="1" applyFill="1" applyBorder="1" applyAlignment="1">
      <alignment horizontal="center" vertical="center"/>
    </xf>
    <xf numFmtId="3" fontId="73" fillId="0" borderId="1" xfId="0" applyNumberFormat="1" applyFont="1" applyBorder="1" applyAlignment="1">
      <alignment horizontal="center" vertical="center"/>
    </xf>
    <xf numFmtId="0" fontId="76" fillId="0" borderId="1" xfId="0" applyFont="1" applyBorder="1" applyAlignment="1">
      <alignment horizontal="center" vertical="center" wrapText="1"/>
    </xf>
    <xf numFmtId="3" fontId="0" fillId="0" borderId="1" xfId="0" applyNumberFormat="1" applyBorder="1" applyAlignment="1">
      <alignment horizontal="center" vertical="center"/>
    </xf>
    <xf numFmtId="3" fontId="77" fillId="0" borderId="1" xfId="0" applyNumberFormat="1" applyFont="1" applyBorder="1" applyAlignment="1">
      <alignment horizontal="center" vertical="center"/>
    </xf>
    <xf numFmtId="4" fontId="0" fillId="0" borderId="0" xfId="0" applyNumberFormat="1" applyAlignment="1">
      <alignment horizontal="center" vertical="center"/>
    </xf>
    <xf numFmtId="3" fontId="0" fillId="0" borderId="0" xfId="0" applyNumberFormat="1" applyAlignment="1">
      <alignment horizontal="center" vertical="center"/>
    </xf>
    <xf numFmtId="0" fontId="78" fillId="0" borderId="0" xfId="0" applyFont="1" applyAlignment="1">
      <alignment horizontal="center" vertical="center"/>
    </xf>
    <xf numFmtId="3" fontId="79" fillId="0" borderId="0" xfId="0" applyNumberFormat="1" applyFont="1" applyAlignment="1">
      <alignment horizontal="center" vertical="center"/>
    </xf>
    <xf numFmtId="4" fontId="82" fillId="0" borderId="6" xfId="0" applyNumberFormat="1" applyFont="1" applyFill="1" applyBorder="1" applyAlignment="1">
      <alignment wrapText="1"/>
    </xf>
    <xf numFmtId="0" fontId="83" fillId="0" borderId="0" xfId="0" applyFont="1" applyFill="1" applyBorder="1" applyAlignment="1">
      <alignment horizontal="center" vertical="center"/>
    </xf>
    <xf numFmtId="0" fontId="84" fillId="0" borderId="0" xfId="0" applyFont="1" applyFill="1" applyBorder="1" applyAlignment="1">
      <alignment horizontal="justify" vertical="center"/>
    </xf>
    <xf numFmtId="0" fontId="87" fillId="0" borderId="0" xfId="0" applyFont="1" applyFill="1" applyBorder="1" applyAlignment="1">
      <alignment horizontal="justify" vertical="center"/>
    </xf>
    <xf numFmtId="0" fontId="86" fillId="0" borderId="0" xfId="0" applyFont="1" applyFill="1" applyBorder="1" applyAlignment="1">
      <alignment horizontal="justify" vertical="center"/>
    </xf>
    <xf numFmtId="0" fontId="85" fillId="0" borderId="0" xfId="0" applyFont="1" applyFill="1" applyBorder="1" applyAlignment="1">
      <alignment horizontal="justify" vertical="center"/>
    </xf>
    <xf numFmtId="4" fontId="89" fillId="0" borderId="1" xfId="0" applyNumberFormat="1" applyFont="1" applyFill="1" applyBorder="1" applyAlignment="1">
      <alignment horizontal="right" vertical="center" wrapText="1" readingOrder="1"/>
    </xf>
    <xf numFmtId="44" fontId="90" fillId="0" borderId="30" xfId="0" applyNumberFormat="1" applyFont="1" applyFill="1" applyBorder="1" applyAlignment="1" applyProtection="1">
      <alignment horizontal="left" vertical="top" indent="2" readingOrder="1"/>
      <protection hidden="1"/>
    </xf>
    <xf numFmtId="0" fontId="0" fillId="3" borderId="0" xfId="0" applyFill="1"/>
    <xf numFmtId="44" fontId="91" fillId="0" borderId="0" xfId="0" applyNumberFormat="1" applyFont="1" applyFill="1" applyBorder="1" applyAlignment="1" applyProtection="1">
      <alignment horizontal="left" vertical="top" readingOrder="1"/>
      <protection hidden="1"/>
    </xf>
    <xf numFmtId="43" fontId="8" fillId="3" borderId="0" xfId="4" applyFont="1" applyFill="1"/>
    <xf numFmtId="43" fontId="0" fillId="3" borderId="0" xfId="0" applyNumberFormat="1" applyFill="1"/>
    <xf numFmtId="0" fontId="92" fillId="3" borderId="31" xfId="0" applyFont="1" applyFill="1" applyBorder="1"/>
    <xf numFmtId="0" fontId="93" fillId="3" borderId="31" xfId="0" applyFont="1" applyFill="1" applyBorder="1" applyAlignment="1">
      <alignment horizontal="left"/>
    </xf>
    <xf numFmtId="0" fontId="75" fillId="3" borderId="0" xfId="0" applyFont="1" applyFill="1"/>
    <xf numFmtId="0" fontId="94" fillId="9" borderId="31" xfId="0" applyFont="1" applyFill="1" applyBorder="1" applyAlignment="1">
      <alignment vertical="top" wrapText="1"/>
    </xf>
    <xf numFmtId="8" fontId="0" fillId="3" borderId="0" xfId="0" applyNumberFormat="1" applyFill="1"/>
    <xf numFmtId="4" fontId="97" fillId="0" borderId="0" xfId="0" applyNumberFormat="1" applyFont="1" applyFill="1" applyBorder="1" applyAlignment="1">
      <alignment wrapText="1"/>
    </xf>
    <xf numFmtId="0" fontId="0" fillId="7" borderId="0" xfId="0" applyFill="1" applyAlignment="1">
      <alignment horizontal="center" wrapText="1"/>
    </xf>
    <xf numFmtId="4" fontId="12" fillId="2" borderId="14" xfId="6" applyNumberFormat="1" applyFont="1" applyFill="1" applyBorder="1" applyAlignment="1">
      <alignment horizontal="center" vertical="center" wrapText="1"/>
    </xf>
    <xf numFmtId="4" fontId="12" fillId="12" borderId="14" xfId="6" applyNumberFormat="1" applyFont="1" applyFill="1" applyBorder="1" applyAlignment="1">
      <alignment horizontal="center" vertical="center" wrapText="1"/>
    </xf>
    <xf numFmtId="4" fontId="12" fillId="13" borderId="14" xfId="6" applyNumberFormat="1" applyFont="1" applyFill="1" applyBorder="1" applyAlignment="1">
      <alignment horizontal="center" vertical="center" wrapText="1"/>
    </xf>
    <xf numFmtId="4" fontId="12" fillId="7" borderId="32" xfId="6" applyNumberFormat="1" applyFont="1" applyFill="1" applyBorder="1" applyAlignment="1">
      <alignment horizontal="center" vertical="center" wrapText="1"/>
    </xf>
    <xf numFmtId="4" fontId="18" fillId="13" borderId="14" xfId="6" applyNumberFormat="1" applyFont="1" applyFill="1" applyBorder="1" applyAlignment="1">
      <alignment horizontal="center" vertical="center" wrapText="1"/>
    </xf>
    <xf numFmtId="4" fontId="18" fillId="0" borderId="15" xfId="6" applyNumberFormat="1" applyFont="1" applyBorder="1" applyAlignment="1">
      <alignment horizontal="center" vertical="center" wrapText="1"/>
    </xf>
    <xf numFmtId="0" fontId="0" fillId="7" borderId="33" xfId="0" applyFill="1" applyBorder="1" applyAlignment="1">
      <alignment horizontal="center" wrapText="1"/>
    </xf>
    <xf numFmtId="0" fontId="0" fillId="7" borderId="34" xfId="0" applyFill="1" applyBorder="1" applyAlignment="1">
      <alignment horizontal="center" wrapText="1"/>
    </xf>
    <xf numFmtId="4" fontId="23" fillId="13" borderId="14" xfId="6" applyNumberFormat="1" applyFont="1" applyFill="1" applyBorder="1" applyAlignment="1">
      <alignment horizontal="center" vertical="center" wrapText="1"/>
    </xf>
    <xf numFmtId="4" fontId="23" fillId="5" borderId="15" xfId="6" applyNumberFormat="1" applyFont="1" applyFill="1" applyBorder="1" applyAlignment="1">
      <alignment horizontal="center" vertical="center" wrapText="1"/>
    </xf>
    <xf numFmtId="4" fontId="26" fillId="13" borderId="14" xfId="6" applyNumberFormat="1" applyFont="1" applyFill="1" applyBorder="1" applyAlignment="1">
      <alignment horizontal="center" vertical="center" wrapText="1"/>
    </xf>
    <xf numFmtId="4" fontId="26" fillId="6" borderId="15" xfId="6" applyNumberFormat="1" applyFont="1" applyFill="1" applyBorder="1" applyAlignment="1">
      <alignment horizontal="center" vertical="center" wrapText="1"/>
    </xf>
    <xf numFmtId="4" fontId="29" fillId="13" borderId="14" xfId="6" applyNumberFormat="1" applyFont="1" applyFill="1" applyBorder="1" applyAlignment="1">
      <alignment horizontal="center" vertical="center" wrapText="1"/>
    </xf>
    <xf numFmtId="4" fontId="23" fillId="2" borderId="14" xfId="6" applyNumberFormat="1" applyFont="1" applyFill="1" applyBorder="1" applyAlignment="1">
      <alignment horizontal="center" vertical="center" wrapText="1"/>
    </xf>
    <xf numFmtId="4" fontId="29" fillId="2" borderId="14" xfId="6" applyNumberFormat="1" applyFont="1" applyFill="1" applyBorder="1" applyAlignment="1">
      <alignment horizontal="center" vertical="center" wrapText="1"/>
    </xf>
    <xf numFmtId="4" fontId="29" fillId="7" borderId="15" xfId="6" applyNumberFormat="1" applyFont="1" applyFill="1" applyBorder="1" applyAlignment="1">
      <alignment horizontal="center" vertical="center" wrapText="1"/>
    </xf>
    <xf numFmtId="4" fontId="32" fillId="13" borderId="14" xfId="6" applyNumberFormat="1" applyFont="1" applyFill="1" applyBorder="1" applyAlignment="1">
      <alignment horizontal="center" vertical="center" wrapText="1"/>
    </xf>
    <xf numFmtId="4" fontId="32" fillId="8" borderId="15" xfId="6" applyNumberFormat="1" applyFont="1" applyFill="1" applyBorder="1" applyAlignment="1">
      <alignment horizontal="center" vertical="center" wrapText="1"/>
    </xf>
    <xf numFmtId="4" fontId="35" fillId="13" borderId="14" xfId="6" applyNumberFormat="1" applyFont="1" applyFill="1" applyBorder="1" applyAlignment="1">
      <alignment horizontal="center" vertical="center" wrapText="1"/>
    </xf>
    <xf numFmtId="4" fontId="35" fillId="9" borderId="15" xfId="6" applyNumberFormat="1" applyFont="1" applyFill="1" applyBorder="1" applyAlignment="1">
      <alignment horizontal="center" vertical="center" wrapText="1"/>
    </xf>
    <xf numFmtId="0" fontId="9" fillId="7" borderId="34" xfId="0" applyFont="1" applyFill="1" applyBorder="1" applyAlignment="1">
      <alignment horizontal="center" vertical="center" wrapText="1"/>
    </xf>
    <xf numFmtId="0" fontId="9" fillId="7" borderId="34" xfId="0" applyFont="1" applyFill="1" applyBorder="1" applyAlignment="1">
      <alignment horizontal="center" wrapText="1"/>
    </xf>
    <xf numFmtId="4" fontId="32" fillId="14" borderId="14" xfId="6" applyNumberFormat="1" applyFont="1" applyFill="1" applyBorder="1" applyAlignment="1">
      <alignment horizontal="center" vertical="center" wrapText="1"/>
    </xf>
    <xf numFmtId="4" fontId="35" fillId="14" borderId="14" xfId="6" applyNumberFormat="1" applyFont="1" applyFill="1" applyBorder="1" applyAlignment="1">
      <alignment horizontal="center" vertical="center" wrapText="1"/>
    </xf>
    <xf numFmtId="0" fontId="0" fillId="7" borderId="34" xfId="0" applyFill="1" applyBorder="1" applyAlignment="1">
      <alignment horizontal="center" vertical="center" wrapText="1"/>
    </xf>
    <xf numFmtId="4" fontId="29" fillId="14" borderId="14" xfId="6" applyNumberFormat="1" applyFont="1" applyFill="1" applyBorder="1" applyAlignment="1">
      <alignment horizontal="center" vertical="center" wrapText="1"/>
    </xf>
    <xf numFmtId="0" fontId="42" fillId="7" borderId="34" xfId="0" applyFont="1" applyFill="1" applyBorder="1" applyAlignment="1">
      <alignment horizontal="center" wrapText="1"/>
    </xf>
    <xf numFmtId="4" fontId="38" fillId="13" borderId="14" xfId="6" applyNumberFormat="1" applyFont="1" applyFill="1" applyBorder="1" applyAlignment="1">
      <alignment horizontal="center" vertical="center" wrapText="1"/>
    </xf>
    <xf numFmtId="4" fontId="38" fillId="6" borderId="15" xfId="6" applyNumberFormat="1" applyFont="1" applyFill="1" applyBorder="1" applyAlignment="1">
      <alignment horizontal="center" vertical="center" wrapText="1"/>
    </xf>
    <xf numFmtId="4" fontId="35" fillId="10" borderId="15" xfId="6" applyNumberFormat="1" applyFont="1" applyFill="1" applyBorder="1" applyAlignment="1">
      <alignment horizontal="center" vertical="center" wrapText="1"/>
    </xf>
    <xf numFmtId="4" fontId="40" fillId="13" borderId="14" xfId="6" applyNumberFormat="1" applyFont="1" applyFill="1" applyBorder="1" applyAlignment="1">
      <alignment horizontal="center" vertical="center" wrapText="1"/>
    </xf>
    <xf numFmtId="4" fontId="40" fillId="5" borderId="15" xfId="6" applyNumberFormat="1" applyFont="1" applyFill="1" applyBorder="1" applyAlignment="1">
      <alignment horizontal="center" vertical="center" wrapText="1"/>
    </xf>
    <xf numFmtId="4" fontId="40" fillId="9" borderId="15" xfId="6" applyNumberFormat="1" applyFont="1" applyFill="1" applyBorder="1" applyAlignment="1">
      <alignment horizontal="center" vertical="center" wrapText="1"/>
    </xf>
    <xf numFmtId="4" fontId="26" fillId="2" borderId="14" xfId="6" applyNumberFormat="1" applyFont="1" applyFill="1" applyBorder="1" applyAlignment="1">
      <alignment horizontal="center" vertical="center" wrapText="1"/>
    </xf>
    <xf numFmtId="0" fontId="0" fillId="7" borderId="35" xfId="0" applyFill="1" applyBorder="1" applyAlignment="1">
      <alignment horizontal="center" wrapText="1"/>
    </xf>
    <xf numFmtId="0" fontId="99" fillId="0" borderId="36" xfId="0" applyFont="1" applyFill="1" applyBorder="1" applyAlignment="1">
      <alignment horizontal="left" vertical="center" wrapText="1" indent="4"/>
    </xf>
    <xf numFmtId="4" fontId="82" fillId="0" borderId="0" xfId="0" applyNumberFormat="1" applyFont="1" applyFill="1" applyBorder="1" applyAlignment="1">
      <alignment wrapText="1"/>
    </xf>
    <xf numFmtId="49" fontId="0" fillId="0" borderId="1" xfId="0" applyNumberFormat="1" applyBorder="1" applyAlignment="1">
      <alignment wrapText="1"/>
    </xf>
    <xf numFmtId="0" fontId="0" fillId="0" borderId="1" xfId="0" applyBorder="1" applyAlignment="1">
      <alignment horizontal="center" wrapText="1"/>
    </xf>
    <xf numFmtId="0" fontId="0" fillId="0" borderId="1" xfId="0" applyBorder="1" applyAlignment="1">
      <alignment wrapText="1"/>
    </xf>
    <xf numFmtId="0" fontId="0" fillId="0" borderId="1" xfId="0" applyBorder="1" applyAlignment="1">
      <alignment horizontal="center" vertical="center" wrapText="1"/>
    </xf>
    <xf numFmtId="0" fontId="100" fillId="0" borderId="1" xfId="0" applyFont="1" applyFill="1" applyBorder="1" applyAlignment="1">
      <alignment wrapText="1"/>
    </xf>
    <xf numFmtId="0" fontId="0" fillId="0" borderId="0" xfId="0" applyAlignment="1">
      <alignment wrapText="1"/>
    </xf>
    <xf numFmtId="49" fontId="0" fillId="9" borderId="1" xfId="0" applyNumberFormat="1" applyFill="1" applyBorder="1" applyAlignment="1">
      <alignment horizontal="center" vertical="center" wrapText="1"/>
    </xf>
    <xf numFmtId="0" fontId="0" fillId="9" borderId="1" xfId="0" applyFill="1" applyBorder="1" applyAlignment="1">
      <alignment horizontal="center" vertical="center" wrapText="1"/>
    </xf>
    <xf numFmtId="0" fontId="0" fillId="9" borderId="1" xfId="0" applyFill="1" applyBorder="1" applyAlignment="1">
      <alignment wrapText="1"/>
    </xf>
    <xf numFmtId="0" fontId="0" fillId="9" borderId="1" xfId="0" applyFill="1" applyBorder="1" applyAlignment="1">
      <alignment horizontal="center" vertical="top" wrapText="1"/>
    </xf>
    <xf numFmtId="0" fontId="100" fillId="9" borderId="1" xfId="0" applyFont="1" applyFill="1" applyBorder="1" applyAlignment="1">
      <alignment wrapText="1"/>
    </xf>
    <xf numFmtId="49" fontId="0" fillId="0" borderId="1" xfId="0" applyNumberFormat="1" applyFill="1" applyBorder="1" applyAlignment="1">
      <alignment horizontal="right" vertical="center" wrapText="1"/>
    </xf>
    <xf numFmtId="0" fontId="0" fillId="0" borderId="1" xfId="0" applyFill="1" applyBorder="1" applyAlignment="1">
      <alignment vertical="top" wrapText="1"/>
    </xf>
    <xf numFmtId="0" fontId="0" fillId="0" borderId="1" xfId="0" applyFill="1" applyBorder="1" applyAlignment="1">
      <alignment wrapText="1"/>
    </xf>
    <xf numFmtId="1" fontId="0" fillId="0" borderId="1" xfId="0" applyNumberFormat="1" applyFill="1" applyBorder="1" applyAlignment="1">
      <alignment horizontal="left" vertical="top" wrapText="1"/>
    </xf>
    <xf numFmtId="1" fontId="100" fillId="15" borderId="1" xfId="0" applyNumberFormat="1" applyFont="1" applyFill="1" applyBorder="1" applyAlignment="1">
      <alignment wrapText="1"/>
    </xf>
    <xf numFmtId="0" fontId="101" fillId="0" borderId="1" xfId="0" applyFont="1" applyFill="1" applyBorder="1" applyAlignment="1">
      <alignment vertical="top" wrapText="1"/>
    </xf>
    <xf numFmtId="1" fontId="100" fillId="0" borderId="1" xfId="0" applyNumberFormat="1" applyFont="1" applyFill="1" applyBorder="1" applyAlignment="1">
      <alignment horizontal="left" vertical="top" wrapText="1"/>
    </xf>
    <xf numFmtId="1" fontId="100" fillId="16" borderId="1" xfId="0" applyNumberFormat="1" applyFont="1" applyFill="1" applyBorder="1" applyAlignment="1">
      <alignment wrapText="1"/>
    </xf>
    <xf numFmtId="1" fontId="100" fillId="17" borderId="1" xfId="0" applyNumberFormat="1" applyFont="1" applyFill="1" applyBorder="1" applyAlignment="1">
      <alignment wrapText="1"/>
    </xf>
    <xf numFmtId="1" fontId="100" fillId="18" borderId="1" xfId="0" applyNumberFormat="1" applyFont="1" applyFill="1" applyBorder="1" applyAlignment="1">
      <alignment wrapText="1"/>
    </xf>
    <xf numFmtId="0" fontId="0" fillId="0" borderId="1" xfId="0" applyBorder="1" applyAlignment="1">
      <alignment horizontal="left" vertical="top" wrapText="1"/>
    </xf>
    <xf numFmtId="0" fontId="101" fillId="0" borderId="1" xfId="6" applyFont="1" applyFill="1" applyBorder="1" applyAlignment="1">
      <alignment horizontal="left" vertical="top" wrapText="1"/>
    </xf>
    <xf numFmtId="1" fontId="101" fillId="0" borderId="1" xfId="6" applyNumberFormat="1" applyFont="1" applyFill="1" applyBorder="1" applyAlignment="1">
      <alignment horizontal="left" vertical="top" wrapText="1"/>
    </xf>
    <xf numFmtId="0" fontId="0" fillId="0" borderId="0" xfId="0" applyFill="1" applyAlignment="1">
      <alignment wrapText="1"/>
    </xf>
    <xf numFmtId="1" fontId="100" fillId="2" borderId="1" xfId="0" applyNumberFormat="1" applyFont="1" applyFill="1" applyBorder="1" applyAlignment="1">
      <alignment wrapText="1"/>
    </xf>
    <xf numFmtId="1" fontId="0" fillId="0" borderId="1" xfId="0" applyNumberFormat="1" applyBorder="1" applyAlignment="1">
      <alignment horizontal="left" vertical="top" wrapText="1"/>
    </xf>
    <xf numFmtId="0" fontId="100" fillId="0" borderId="1" xfId="0" applyFont="1" applyBorder="1" applyAlignment="1">
      <alignment wrapText="1"/>
    </xf>
    <xf numFmtId="1" fontId="100" fillId="0" borderId="1" xfId="0" applyNumberFormat="1" applyFont="1" applyBorder="1" applyAlignment="1">
      <alignment horizontal="left" vertical="top" wrapText="1"/>
    </xf>
    <xf numFmtId="0" fontId="100" fillId="0" borderId="1" xfId="0" applyFont="1" applyFill="1" applyBorder="1" applyAlignment="1">
      <alignment horizontal="left" vertical="top" wrapText="1"/>
    </xf>
    <xf numFmtId="43" fontId="100" fillId="18" borderId="1" xfId="4" applyFont="1" applyFill="1" applyBorder="1" applyAlignment="1">
      <alignment wrapText="1"/>
    </xf>
    <xf numFmtId="43" fontId="102" fillId="0" borderId="1" xfId="4" applyFont="1" applyFill="1" applyBorder="1" applyAlignment="1">
      <alignment wrapText="1"/>
    </xf>
    <xf numFmtId="49" fontId="0" fillId="0" borderId="0" xfId="0" applyNumberFormat="1" applyAlignment="1">
      <alignment wrapText="1"/>
    </xf>
    <xf numFmtId="0" fontId="0" fillId="0" borderId="0" xfId="0" applyAlignment="1">
      <alignment horizontal="left" vertical="top" wrapText="1"/>
    </xf>
    <xf numFmtId="1" fontId="100" fillId="0" borderId="0" xfId="0" applyNumberFormat="1" applyFont="1" applyFill="1" applyAlignment="1">
      <alignment wrapText="1"/>
    </xf>
    <xf numFmtId="0" fontId="100" fillId="0" borderId="0" xfId="0" applyFont="1" applyFill="1" applyAlignment="1">
      <alignment wrapText="1"/>
    </xf>
    <xf numFmtId="0" fontId="0" fillId="2" borderId="0" xfId="0" applyFill="1" applyAlignment="1">
      <alignment horizontal="left" vertical="top" wrapText="1"/>
    </xf>
    <xf numFmtId="4" fontId="74" fillId="2" borderId="1" xfId="0" applyNumberFormat="1" applyFont="1" applyFill="1" applyBorder="1" applyAlignment="1">
      <alignment horizontal="right" vertical="center" wrapText="1" readingOrder="1"/>
    </xf>
    <xf numFmtId="4" fontId="103" fillId="0" borderId="0" xfId="0" applyNumberFormat="1" applyFont="1" applyFill="1" applyBorder="1"/>
    <xf numFmtId="4" fontId="2" fillId="0" borderId="0" xfId="0" applyNumberFormat="1" applyFont="1" applyFill="1" applyBorder="1"/>
    <xf numFmtId="4" fontId="2" fillId="2" borderId="0" xfId="0" applyNumberFormat="1" applyFont="1" applyFill="1" applyBorder="1"/>
    <xf numFmtId="4" fontId="103" fillId="2" borderId="10" xfId="0" applyNumberFormat="1" applyFont="1" applyFill="1" applyBorder="1" applyAlignment="1">
      <alignment horizontal="center" vertical="top" wrapText="1"/>
    </xf>
    <xf numFmtId="4" fontId="3" fillId="2" borderId="1" xfId="0" applyNumberFormat="1" applyFont="1" applyFill="1" applyBorder="1" applyAlignment="1">
      <alignment horizontal="center" vertical="center" wrapText="1" readingOrder="1"/>
    </xf>
    <xf numFmtId="4" fontId="6" fillId="2" borderId="8" xfId="0" applyNumberFormat="1" applyFont="1" applyFill="1" applyBorder="1" applyAlignment="1">
      <alignment horizontal="right" vertical="center" wrapText="1" readingOrder="1"/>
    </xf>
    <xf numFmtId="4" fontId="81" fillId="0" borderId="24" xfId="0" applyNumberFormat="1" applyFont="1" applyFill="1" applyBorder="1" applyAlignment="1">
      <alignment horizontal="left" wrapText="1"/>
    </xf>
    <xf numFmtId="4" fontId="81" fillId="0" borderId="25" xfId="0" applyNumberFormat="1" applyFont="1" applyFill="1" applyBorder="1" applyAlignment="1">
      <alignment horizontal="left" wrapText="1"/>
    </xf>
    <xf numFmtId="4" fontId="81" fillId="0" borderId="26" xfId="0" applyNumberFormat="1" applyFont="1" applyFill="1" applyBorder="1" applyAlignment="1">
      <alignment horizontal="left" wrapText="1"/>
    </xf>
    <xf numFmtId="4" fontId="82" fillId="0" borderId="24" xfId="0" applyNumberFormat="1" applyFont="1" applyFill="1" applyBorder="1" applyAlignment="1">
      <alignment horizontal="left" wrapText="1"/>
    </xf>
    <xf numFmtId="4" fontId="82" fillId="0" borderId="25" xfId="0" applyNumberFormat="1" applyFont="1" applyFill="1" applyBorder="1" applyAlignment="1">
      <alignment horizontal="left" wrapText="1"/>
    </xf>
    <xf numFmtId="4" fontId="82" fillId="0" borderId="26" xfId="0" applyNumberFormat="1" applyFont="1" applyFill="1" applyBorder="1" applyAlignment="1">
      <alignment horizontal="left" wrapText="1"/>
    </xf>
    <xf numFmtId="4" fontId="81" fillId="0" borderId="27" xfId="0" applyNumberFormat="1" applyFont="1" applyFill="1" applyBorder="1" applyAlignment="1">
      <alignment horizontal="left" wrapText="1"/>
    </xf>
    <xf numFmtId="4" fontId="81" fillId="0" borderId="28" xfId="0" applyNumberFormat="1" applyFont="1" applyFill="1" applyBorder="1" applyAlignment="1">
      <alignment horizontal="left" wrapText="1"/>
    </xf>
    <xf numFmtId="4" fontId="81" fillId="0" borderId="29" xfId="0" applyNumberFormat="1" applyFont="1" applyFill="1" applyBorder="1" applyAlignment="1">
      <alignment horizontal="left" wrapText="1"/>
    </xf>
    <xf numFmtId="4" fontId="82" fillId="0" borderId="27" xfId="0" applyNumberFormat="1" applyFont="1" applyFill="1" applyBorder="1" applyAlignment="1">
      <alignment horizontal="left" wrapText="1"/>
    </xf>
    <xf numFmtId="4" fontId="82" fillId="0" borderId="28" xfId="0" applyNumberFormat="1" applyFont="1" applyFill="1" applyBorder="1" applyAlignment="1">
      <alignment horizontal="left" wrapText="1"/>
    </xf>
    <xf numFmtId="4" fontId="82" fillId="0" borderId="29" xfId="0" applyNumberFormat="1" applyFont="1" applyFill="1" applyBorder="1" applyAlignment="1">
      <alignment horizontal="left" wrapText="1"/>
    </xf>
    <xf numFmtId="4" fontId="6" fillId="0" borderId="24" xfId="0" applyNumberFormat="1" applyFont="1" applyFill="1" applyBorder="1" applyAlignment="1">
      <alignment horizontal="left" vertical="center" wrapText="1" readingOrder="1"/>
    </xf>
    <xf numFmtId="4" fontId="6" fillId="0" borderId="25" xfId="0" applyNumberFormat="1" applyFont="1" applyFill="1" applyBorder="1" applyAlignment="1">
      <alignment horizontal="left" vertical="center" wrapText="1" readingOrder="1"/>
    </xf>
    <xf numFmtId="4" fontId="6" fillId="0" borderId="26" xfId="0" applyNumberFormat="1" applyFont="1" applyFill="1" applyBorder="1" applyAlignment="1">
      <alignment horizontal="left" vertical="center" wrapText="1" readingOrder="1"/>
    </xf>
    <xf numFmtId="4" fontId="7" fillId="0" borderId="3" xfId="0" applyNumberFormat="1" applyFont="1" applyFill="1" applyBorder="1" applyAlignment="1">
      <alignment horizontal="center" vertical="top" wrapText="1"/>
    </xf>
    <xf numFmtId="4" fontId="2" fillId="0" borderId="3" xfId="0" applyNumberFormat="1" applyFont="1" applyFill="1" applyBorder="1" applyAlignment="1">
      <alignment horizontal="center" vertical="top" wrapText="1"/>
    </xf>
    <xf numFmtId="4" fontId="7" fillId="0" borderId="10" xfId="0" applyNumberFormat="1" applyFont="1" applyFill="1" applyBorder="1" applyAlignment="1">
      <alignment horizontal="center" vertical="top" wrapText="1"/>
    </xf>
    <xf numFmtId="4" fontId="3" fillId="0" borderId="0" xfId="0" applyNumberFormat="1" applyFont="1" applyFill="1" applyBorder="1" applyAlignment="1">
      <alignment horizontal="center" vertical="center" wrapText="1" readingOrder="1"/>
    </xf>
    <xf numFmtId="4" fontId="2" fillId="0" borderId="0" xfId="0" applyNumberFormat="1" applyFont="1" applyFill="1" applyBorder="1"/>
    <xf numFmtId="4" fontId="7" fillId="0" borderId="3" xfId="0" applyNumberFormat="1" applyFont="1" applyFill="1" applyBorder="1" applyAlignment="1">
      <alignment vertical="top" wrapText="1"/>
    </xf>
    <xf numFmtId="0" fontId="52" fillId="3" borderId="0" xfId="0" applyFont="1" applyFill="1" applyAlignment="1">
      <alignment horizontal="center" vertical="center" wrapText="1"/>
    </xf>
    <xf numFmtId="0" fontId="53" fillId="11" borderId="14" xfId="0" applyFont="1" applyFill="1" applyBorder="1" applyAlignment="1">
      <alignment horizontal="center" vertical="center" wrapText="1"/>
    </xf>
    <xf numFmtId="0" fontId="54" fillId="11" borderId="14" xfId="0" applyFont="1" applyFill="1" applyBorder="1" applyAlignment="1">
      <alignment horizontal="center" vertical="center" wrapText="1"/>
    </xf>
    <xf numFmtId="0" fontId="46" fillId="0" borderId="20" xfId="0" applyFont="1" applyBorder="1" applyAlignment="1">
      <alignment horizontal="left" vertical="center" wrapText="1"/>
    </xf>
    <xf numFmtId="0" fontId="46" fillId="0" borderId="21" xfId="0" applyFont="1" applyBorder="1" applyAlignment="1">
      <alignment horizontal="left" vertical="center" wrapText="1"/>
    </xf>
    <xf numFmtId="0" fontId="45" fillId="0" borderId="20" xfId="0" applyFont="1" applyBorder="1" applyAlignment="1">
      <alignment horizontal="center" vertical="center" wrapText="1"/>
    </xf>
    <xf numFmtId="0" fontId="45" fillId="0" borderId="23" xfId="0" applyFont="1" applyBorder="1" applyAlignment="1">
      <alignment horizontal="center" vertical="center" wrapText="1"/>
    </xf>
    <xf numFmtId="0" fontId="45" fillId="0" borderId="21" xfId="0" applyFont="1" applyBorder="1" applyAlignment="1">
      <alignment horizontal="center" vertical="center" wrapText="1"/>
    </xf>
    <xf numFmtId="0" fontId="48" fillId="11" borderId="1" xfId="0" applyFont="1" applyFill="1" applyBorder="1" applyAlignment="1">
      <alignment horizontal="center" vertical="center" wrapText="1"/>
    </xf>
    <xf numFmtId="0" fontId="46" fillId="0" borderId="23" xfId="0" applyFont="1" applyBorder="1" applyAlignment="1">
      <alignment horizontal="center" vertical="center" wrapText="1"/>
    </xf>
    <xf numFmtId="0" fontId="46" fillId="0" borderId="20" xfId="0" applyFont="1" applyBorder="1" applyAlignment="1">
      <alignment horizontal="center" vertical="center" wrapText="1"/>
    </xf>
    <xf numFmtId="0" fontId="46" fillId="0" borderId="21" xfId="0" applyFont="1" applyBorder="1" applyAlignment="1">
      <alignment horizontal="center" vertical="center" wrapText="1"/>
    </xf>
    <xf numFmtId="0" fontId="45" fillId="3" borderId="0" xfId="0" applyFont="1" applyFill="1" applyAlignment="1">
      <alignment horizontal="center" vertical="center" wrapText="1"/>
    </xf>
    <xf numFmtId="0" fontId="47" fillId="3" borderId="0" xfId="0" applyFont="1" applyFill="1" applyAlignment="1">
      <alignment horizontal="center" vertical="center" wrapText="1"/>
    </xf>
    <xf numFmtId="0" fontId="48" fillId="3" borderId="19" xfId="0" applyFont="1" applyFill="1" applyBorder="1" applyAlignment="1">
      <alignment horizontal="center" vertical="center" wrapText="1"/>
    </xf>
    <xf numFmtId="0" fontId="45" fillId="11" borderId="1" xfId="0" applyFont="1" applyFill="1" applyBorder="1" applyAlignment="1">
      <alignment horizontal="center" vertical="center" wrapText="1"/>
    </xf>
    <xf numFmtId="0" fontId="45" fillId="11" borderId="20" xfId="0" applyFont="1" applyFill="1" applyBorder="1" applyAlignment="1">
      <alignment horizontal="center" vertical="center" wrapText="1"/>
    </xf>
    <xf numFmtId="0" fontId="45" fillId="11" borderId="21" xfId="0" applyFont="1" applyFill="1" applyBorder="1" applyAlignment="1">
      <alignment horizontal="center" vertical="center" wrapText="1"/>
    </xf>
    <xf numFmtId="0" fontId="19" fillId="0" borderId="18" xfId="0" applyFont="1" applyBorder="1" applyAlignment="1">
      <alignment horizontal="center" wrapText="1"/>
    </xf>
    <xf numFmtId="0" fontId="8" fillId="0" borderId="13" xfId="0" applyFont="1" applyBorder="1" applyAlignment="1">
      <alignment horizontal="center"/>
    </xf>
    <xf numFmtId="49" fontId="11" fillId="0" borderId="14" xfId="6" applyNumberFormat="1" applyFont="1" applyFill="1" applyBorder="1" applyAlignment="1">
      <alignment horizontal="center" vertical="center" wrapText="1"/>
    </xf>
    <xf numFmtId="2" fontId="11" fillId="0" borderId="14" xfId="6" applyNumberFormat="1" applyFont="1" applyFill="1" applyBorder="1" applyAlignment="1">
      <alignment horizontal="center" vertical="center"/>
    </xf>
    <xf numFmtId="4" fontId="12" fillId="0" borderId="14" xfId="6" applyNumberFormat="1" applyFont="1" applyFill="1" applyBorder="1" applyAlignment="1">
      <alignment horizontal="center" vertical="center" wrapText="1"/>
    </xf>
    <xf numFmtId="4" fontId="12" fillId="0" borderId="15" xfId="6" applyNumberFormat="1" applyFont="1" applyFill="1" applyBorder="1" applyAlignment="1">
      <alignment horizontal="center" vertical="center" wrapText="1"/>
    </xf>
    <xf numFmtId="4" fontId="12" fillId="0" borderId="16" xfId="6" applyNumberFormat="1" applyFont="1" applyFill="1" applyBorder="1" applyAlignment="1">
      <alignment horizontal="center" vertical="center" wrapText="1"/>
    </xf>
    <xf numFmtId="4" fontId="12" fillId="0" borderId="17" xfId="6" applyNumberFormat="1" applyFont="1" applyFill="1" applyBorder="1" applyAlignment="1">
      <alignment horizontal="center" vertical="center" wrapText="1"/>
    </xf>
    <xf numFmtId="0" fontId="75" fillId="0" borderId="1" xfId="0" applyFont="1" applyBorder="1" applyAlignment="1">
      <alignment horizontal="center" vertical="center"/>
    </xf>
    <xf numFmtId="0" fontId="80" fillId="0" borderId="0" xfId="0" applyFont="1" applyAlignment="1">
      <alignment horizontal="center" vertical="center"/>
    </xf>
    <xf numFmtId="0" fontId="75" fillId="0" borderId="1" xfId="0" applyFont="1" applyBorder="1" applyAlignment="1">
      <alignment horizontal="center" vertical="center" wrapText="1"/>
    </xf>
    <xf numFmtId="165" fontId="75" fillId="0" borderId="1" xfId="0" applyNumberFormat="1" applyFont="1" applyBorder="1" applyAlignment="1">
      <alignment horizontal="center" vertical="center" wrapText="1"/>
    </xf>
    <xf numFmtId="165" fontId="75" fillId="0" borderId="1" xfId="0" applyNumberFormat="1" applyFont="1" applyBorder="1" applyAlignment="1">
      <alignment horizontal="center" vertical="center"/>
    </xf>
    <xf numFmtId="166" fontId="75" fillId="0" borderId="1" xfId="0" applyNumberFormat="1" applyFont="1" applyBorder="1" applyAlignment="1">
      <alignment horizontal="center" vertical="center" wrapText="1"/>
    </xf>
    <xf numFmtId="166" fontId="75" fillId="0" borderId="1" xfId="0" applyNumberFormat="1" applyFont="1" applyBorder="1" applyAlignment="1">
      <alignment horizontal="center" vertical="center"/>
    </xf>
    <xf numFmtId="4" fontId="12" fillId="7" borderId="18" xfId="6" applyNumberFormat="1" applyFont="1" applyFill="1" applyBorder="1" applyAlignment="1">
      <alignment horizontal="center" vertical="center" wrapText="1"/>
    </xf>
    <xf numFmtId="0" fontId="0" fillId="7" borderId="34" xfId="0" applyFill="1" applyBorder="1" applyAlignment="1">
      <alignment horizontal="center" wrapText="1"/>
    </xf>
    <xf numFmtId="2" fontId="11" fillId="2" borderId="14" xfId="6" applyNumberFormat="1" applyFont="1" applyFill="1" applyBorder="1" applyAlignment="1">
      <alignment horizontal="center" vertical="center" wrapText="1"/>
    </xf>
    <xf numFmtId="4" fontId="12" fillId="2" borderId="14" xfId="6" applyNumberFormat="1" applyFont="1" applyFill="1" applyBorder="1" applyAlignment="1">
      <alignment horizontal="center" vertical="center" wrapText="1"/>
    </xf>
    <xf numFmtId="4" fontId="12" fillId="12" borderId="14" xfId="6" applyNumberFormat="1" applyFont="1" applyFill="1" applyBorder="1" applyAlignment="1">
      <alignment horizontal="center" vertical="center" wrapText="1"/>
    </xf>
    <xf numFmtId="2" fontId="11" fillId="12" borderId="14" xfId="6" applyNumberFormat="1" applyFont="1" applyFill="1" applyBorder="1" applyAlignment="1">
      <alignment horizontal="center" vertical="center" wrapText="1"/>
    </xf>
    <xf numFmtId="0" fontId="0" fillId="0" borderId="1" xfId="0" applyBorder="1" applyAlignment="1">
      <alignment horizontal="center" vertical="top" wrapText="1"/>
    </xf>
    <xf numFmtId="0" fontId="0" fillId="0" borderId="1" xfId="0" applyBorder="1" applyAlignment="1">
      <alignment horizontal="center" wrapText="1"/>
    </xf>
  </cellXfs>
  <cellStyles count="7">
    <cellStyle name="Comma" xfId="4"/>
    <cellStyle name="Comma [0]" xfId="5"/>
    <cellStyle name="Currency" xfId="2"/>
    <cellStyle name="Currency [0]" xfId="3"/>
    <cellStyle name="Normal" xfId="0" builtinId="0"/>
    <cellStyle name="Normal 2" xfId="6"/>
    <cellStyle name="Percent" xfId="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gotiashvili/Desktop/2021-2024/&#4321;&#4304;&#4315;&#4323;&#4328;&#4304;&#4317;/&#4315;&#4317;&#4321;&#4323;&#4314;&#4312;/&#4321;&#4321;&#4312;&#4318;-&#4307;&#4308;&#4309;&#4316;&#4312;&#4314;&#4308;&#4305;&#4312;/meiliT%20bolo-2021-2024_&#4332;&#4314;&#4308;&#4305;&#4312;&#4321;_&#4304;&#4334;&#4304;&#4314;&#4312;&#4312;&#43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1"/>
      <sheetName val="N2 დეტალური"/>
      <sheetName val="N3 (saStato)"/>
      <sheetName val="N4(arafinansuri aqtivebi)"/>
      <sheetName val="forma"/>
      <sheetName val="N4ა(sxva xarjebi)"/>
      <sheetName val="5ა (საშუალოვადიანი)"/>
      <sheetName val="N6აკაპიტალური"/>
    </sheetNames>
    <sheetDataSet>
      <sheetData sheetId="0"/>
      <sheetData sheetId="1"/>
      <sheetData sheetId="2">
        <row r="28">
          <cell r="I28">
            <v>254050</v>
          </cell>
          <cell r="S28">
            <v>254050</v>
          </cell>
          <cell r="AC28">
            <v>300800</v>
          </cell>
          <cell r="AG28">
            <v>4010200</v>
          </cell>
        </row>
      </sheetData>
      <sheetData sheetId="3"/>
      <sheetData sheetId="4"/>
      <sheetData sheetId="5"/>
      <sheetData sheetId="6"/>
      <sheetData sheetId="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AE780"/>
  <sheetViews>
    <sheetView showGridLines="0" tabSelected="1" workbookViewId="0">
      <pane xSplit="12" ySplit="5" topLeftCell="M634" activePane="bottomRight" state="frozen"/>
      <selection pane="topRight" activeCell="M1" sqref="M1"/>
      <selection pane="bottomLeft" activeCell="A6" sqref="A6"/>
      <selection pane="bottomRight" activeCell="C5" sqref="C5"/>
    </sheetView>
  </sheetViews>
  <sheetFormatPr defaultColWidth="9.140625" defaultRowHeight="15"/>
  <cols>
    <col min="1" max="1" width="9.140625" style="1"/>
    <col min="2" max="2" width="13.7109375" style="1" customWidth="1"/>
    <col min="3" max="3" width="61.7109375" style="1" customWidth="1"/>
    <col min="4" max="4" width="15.140625" style="1" hidden="1" customWidth="1"/>
    <col min="5" max="5" width="12.28515625" style="1" hidden="1" customWidth="1"/>
    <col min="6" max="6" width="15.140625" style="1" hidden="1" customWidth="1"/>
    <col min="7" max="7" width="14.7109375" style="1" hidden="1" customWidth="1"/>
    <col min="8" max="8" width="12.28515625" style="1" hidden="1" customWidth="1"/>
    <col min="9" max="9" width="15.140625" style="1" bestFit="1" customWidth="1"/>
    <col min="10" max="10" width="14.7109375" style="1" hidden="1" customWidth="1"/>
    <col min="11" max="11" width="11.7109375" style="1" hidden="1" customWidth="1"/>
    <col min="12" max="12" width="11.85546875" style="1" hidden="1" customWidth="1"/>
    <col min="13" max="13" width="15.140625" style="1" customWidth="1"/>
    <col min="14" max="14" width="15.140625" style="1" hidden="1" customWidth="1"/>
    <col min="15" max="15" width="15.140625" style="1" customWidth="1"/>
    <col min="16" max="17" width="15.140625" style="1" hidden="1" customWidth="1"/>
    <col min="18" max="18" width="15.140625" style="1" customWidth="1"/>
    <col min="19" max="22" width="15.140625" style="1" hidden="1" customWidth="1"/>
    <col min="23" max="23" width="15.140625" style="1" customWidth="1"/>
    <col min="24" max="24" width="15.140625" style="1" hidden="1" customWidth="1"/>
    <col min="25" max="25" width="16.140625" style="1" customWidth="1"/>
    <col min="26" max="26" width="15.140625" style="1" hidden="1" customWidth="1"/>
    <col min="27" max="27" width="12.85546875" style="1" customWidth="1"/>
    <col min="28" max="28" width="15.140625" style="247" customWidth="1"/>
    <col min="29" max="29" width="1.28515625" style="247" customWidth="1"/>
    <col min="30" max="30" width="39.5703125" style="1" customWidth="1"/>
    <col min="31" max="31" width="16.7109375" style="1" customWidth="1"/>
    <col min="32" max="16384" width="9.140625" style="1"/>
  </cols>
  <sheetData>
    <row r="2" spans="2:30">
      <c r="B2" s="269" t="s">
        <v>0</v>
      </c>
      <c r="C2" s="270"/>
    </row>
    <row r="3" spans="2:30" ht="15.75" thickBot="1"/>
    <row r="4" spans="2:30" ht="71.25" customHeight="1">
      <c r="B4" s="13" t="s">
        <v>7</v>
      </c>
      <c r="C4" s="14" t="s">
        <v>8</v>
      </c>
      <c r="D4" s="271" t="s">
        <v>2</v>
      </c>
      <c r="E4" s="271"/>
      <c r="F4" s="266" t="s">
        <v>3</v>
      </c>
      <c r="G4" s="266"/>
      <c r="H4" s="266"/>
      <c r="I4" s="266" t="s">
        <v>4</v>
      </c>
      <c r="J4" s="267"/>
      <c r="K4" s="267"/>
      <c r="L4" s="267"/>
      <c r="M4" s="266" t="s">
        <v>5</v>
      </c>
      <c r="N4" s="267"/>
      <c r="O4" s="266" t="s">
        <v>6</v>
      </c>
      <c r="P4" s="267"/>
      <c r="Q4" s="267"/>
      <c r="R4" s="266" t="s">
        <v>1311</v>
      </c>
      <c r="S4" s="266"/>
      <c r="T4" s="266"/>
      <c r="U4" s="266"/>
      <c r="V4" s="266"/>
      <c r="W4" s="266" t="s">
        <v>268</v>
      </c>
      <c r="X4" s="266"/>
      <c r="Y4" s="266" t="s">
        <v>269</v>
      </c>
      <c r="Z4" s="268"/>
      <c r="AA4" s="27" t="s">
        <v>281</v>
      </c>
      <c r="AB4" s="248" t="s">
        <v>1308</v>
      </c>
      <c r="AC4" s="248" t="s">
        <v>281</v>
      </c>
      <c r="AD4" s="28" t="s">
        <v>270</v>
      </c>
    </row>
    <row r="5" spans="2:30" ht="60">
      <c r="B5" s="15" t="s">
        <v>7</v>
      </c>
      <c r="C5" s="3" t="s">
        <v>8</v>
      </c>
      <c r="D5" s="4" t="s">
        <v>10</v>
      </c>
      <c r="E5" s="4" t="s">
        <v>12</v>
      </c>
      <c r="F5" s="4" t="s">
        <v>13</v>
      </c>
      <c r="G5" s="4" t="s">
        <v>15</v>
      </c>
      <c r="H5" s="4" t="s">
        <v>12</v>
      </c>
      <c r="I5" s="4" t="s">
        <v>13</v>
      </c>
      <c r="J5" s="4" t="s">
        <v>15</v>
      </c>
      <c r="K5" s="4" t="s">
        <v>16</v>
      </c>
      <c r="L5" s="4" t="s">
        <v>12</v>
      </c>
      <c r="M5" s="4" t="s">
        <v>17</v>
      </c>
      <c r="N5" s="4" t="s">
        <v>12</v>
      </c>
      <c r="O5" s="4" t="s">
        <v>13</v>
      </c>
      <c r="P5" s="4" t="s">
        <v>14</v>
      </c>
      <c r="Q5" s="4" t="s">
        <v>12</v>
      </c>
      <c r="R5" s="4" t="s">
        <v>13</v>
      </c>
      <c r="S5" s="4" t="s">
        <v>14</v>
      </c>
      <c r="T5" s="4" t="s">
        <v>11</v>
      </c>
      <c r="U5" s="4" t="s">
        <v>16</v>
      </c>
      <c r="V5" s="4" t="s">
        <v>12</v>
      </c>
      <c r="W5" s="4" t="s">
        <v>13</v>
      </c>
      <c r="X5" s="4" t="s">
        <v>12</v>
      </c>
      <c r="Y5" s="4" t="s">
        <v>13</v>
      </c>
      <c r="Z5" s="20" t="s">
        <v>12</v>
      </c>
      <c r="AA5" s="20"/>
      <c r="AB5" s="249" t="s">
        <v>13</v>
      </c>
      <c r="AC5" s="249"/>
      <c r="AD5" s="25"/>
    </row>
    <row r="6" spans="2:30" ht="45">
      <c r="B6" s="16" t="s">
        <v>18</v>
      </c>
      <c r="C6" s="5" t="s">
        <v>19</v>
      </c>
      <c r="D6" s="6">
        <f t="shared" ref="D6:Z6" si="0">SUM(D20,D230,D370,D664,D686,D717)</f>
        <v>3978400</v>
      </c>
      <c r="E6" s="6">
        <f t="shared" si="0"/>
        <v>1100</v>
      </c>
      <c r="F6" s="6">
        <f t="shared" si="0"/>
        <v>3978400.0000000005</v>
      </c>
      <c r="G6" s="6">
        <f t="shared" si="0"/>
        <v>35000</v>
      </c>
      <c r="H6" s="6">
        <f t="shared" si="0"/>
        <v>1424.25</v>
      </c>
      <c r="I6" s="6">
        <f t="shared" si="0"/>
        <v>3975830.5387800001</v>
      </c>
      <c r="J6" s="6">
        <f t="shared" si="0"/>
        <v>34999.996200000001</v>
      </c>
      <c r="K6" s="6">
        <f t="shared" si="0"/>
        <v>38334.019990000001</v>
      </c>
      <c r="L6" s="6">
        <f t="shared" si="0"/>
        <v>959.33684000000017</v>
      </c>
      <c r="M6" s="6">
        <f t="shared" si="0"/>
        <v>5485000</v>
      </c>
      <c r="N6" s="6">
        <f t="shared" si="0"/>
        <v>1200</v>
      </c>
      <c r="O6" s="6">
        <f t="shared" si="0"/>
        <v>5485000</v>
      </c>
      <c r="P6" s="6">
        <f t="shared" si="0"/>
        <v>4000</v>
      </c>
      <c r="Q6" s="6">
        <f t="shared" si="0"/>
        <v>4458.0680000000002</v>
      </c>
      <c r="R6" s="6">
        <f t="shared" si="0"/>
        <v>3477439.5394400004</v>
      </c>
      <c r="S6" s="6">
        <f t="shared" si="0"/>
        <v>3852.2205399999998</v>
      </c>
      <c r="T6" s="6">
        <f t="shared" si="0"/>
        <v>15257.5</v>
      </c>
      <c r="U6" s="6">
        <f t="shared" si="0"/>
        <v>16139.941220000001</v>
      </c>
      <c r="V6" s="6">
        <f t="shared" si="0"/>
        <v>3207.4562699999997</v>
      </c>
      <c r="W6" s="6">
        <f t="shared" si="0"/>
        <v>4800000</v>
      </c>
      <c r="X6" s="6">
        <f t="shared" si="0"/>
        <v>1890</v>
      </c>
      <c r="Y6" s="6">
        <f t="shared" si="0"/>
        <v>5218262</v>
      </c>
      <c r="Z6" s="21">
        <f t="shared" si="0"/>
        <v>2453</v>
      </c>
      <c r="AA6" s="6">
        <f>Y6-W6</f>
        <v>418262</v>
      </c>
      <c r="AB6" s="12">
        <f t="shared" ref="AB6" si="1">SUM(AB20,AB230,AB370,AB664,AB686,AB717)</f>
        <v>4852035</v>
      </c>
      <c r="AC6" s="12">
        <f>AB6-Y6</f>
        <v>-366227</v>
      </c>
      <c r="AD6" s="25"/>
    </row>
    <row r="7" spans="2:30">
      <c r="B7" s="16" t="s">
        <v>1</v>
      </c>
      <c r="C7" s="7" t="s">
        <v>20</v>
      </c>
      <c r="D7" s="8">
        <f t="shared" ref="D7:Z7" si="2">SUM(D21)</f>
        <v>2667</v>
      </c>
      <c r="E7" s="8">
        <f t="shared" si="2"/>
        <v>0</v>
      </c>
      <c r="F7" s="8">
        <f t="shared" si="2"/>
        <v>0</v>
      </c>
      <c r="G7" s="8">
        <f t="shared" si="2"/>
        <v>0</v>
      </c>
      <c r="H7" s="8">
        <f t="shared" si="2"/>
        <v>0</v>
      </c>
      <c r="I7" s="8">
        <f t="shared" si="2"/>
        <v>0</v>
      </c>
      <c r="J7" s="8">
        <f t="shared" si="2"/>
        <v>0</v>
      </c>
      <c r="K7" s="8">
        <f t="shared" si="2"/>
        <v>0</v>
      </c>
      <c r="L7" s="8">
        <f t="shared" si="2"/>
        <v>0</v>
      </c>
      <c r="M7" s="8">
        <f t="shared" si="2"/>
        <v>2443</v>
      </c>
      <c r="N7" s="8">
        <f t="shared" si="2"/>
        <v>0</v>
      </c>
      <c r="O7" s="8">
        <f t="shared" si="2"/>
        <v>0</v>
      </c>
      <c r="P7" s="8">
        <f t="shared" si="2"/>
        <v>0</v>
      </c>
      <c r="Q7" s="8">
        <f t="shared" si="2"/>
        <v>0</v>
      </c>
      <c r="R7" s="8">
        <f t="shared" si="2"/>
        <v>0</v>
      </c>
      <c r="S7" s="8">
        <f t="shared" si="2"/>
        <v>0</v>
      </c>
      <c r="T7" s="8">
        <f t="shared" si="2"/>
        <v>0</v>
      </c>
      <c r="U7" s="8">
        <f t="shared" si="2"/>
        <v>0</v>
      </c>
      <c r="V7" s="8">
        <f t="shared" si="2"/>
        <v>0</v>
      </c>
      <c r="W7" s="8">
        <f t="shared" si="2"/>
        <v>2696</v>
      </c>
      <c r="X7" s="8">
        <f t="shared" si="2"/>
        <v>0</v>
      </c>
      <c r="Y7" s="8">
        <f t="shared" si="2"/>
        <v>2802</v>
      </c>
      <c r="Z7" s="22">
        <f t="shared" si="2"/>
        <v>0</v>
      </c>
      <c r="AA7" s="8">
        <f t="shared" ref="AA7:AA70" si="3">Y7-W7</f>
        <v>106</v>
      </c>
      <c r="AB7" s="24">
        <f t="shared" ref="AB7" si="4">SUM(AB21)</f>
        <v>2912</v>
      </c>
      <c r="AC7" s="24">
        <f t="shared" ref="AC7:AC70" si="5">AB7-Y7</f>
        <v>110</v>
      </c>
      <c r="AD7" s="25"/>
    </row>
    <row r="8" spans="2:30">
      <c r="B8" s="16" t="s">
        <v>1</v>
      </c>
      <c r="C8" s="7" t="s">
        <v>21</v>
      </c>
      <c r="D8" s="8">
        <f t="shared" ref="D8:Z8" si="6">SUM(D22,D231,D371,D665,D687,D718)</f>
        <v>5384</v>
      </c>
      <c r="E8" s="8">
        <f t="shared" si="6"/>
        <v>0</v>
      </c>
      <c r="F8" s="8">
        <f t="shared" si="6"/>
        <v>0</v>
      </c>
      <c r="G8" s="8">
        <f t="shared" si="6"/>
        <v>0</v>
      </c>
      <c r="H8" s="8">
        <f t="shared" si="6"/>
        <v>0</v>
      </c>
      <c r="I8" s="8">
        <f t="shared" si="6"/>
        <v>0</v>
      </c>
      <c r="J8" s="8">
        <f t="shared" si="6"/>
        <v>0</v>
      </c>
      <c r="K8" s="8">
        <f t="shared" si="6"/>
        <v>0</v>
      </c>
      <c r="L8" s="8">
        <f t="shared" si="6"/>
        <v>0</v>
      </c>
      <c r="M8" s="8">
        <f t="shared" si="6"/>
        <v>1183</v>
      </c>
      <c r="N8" s="8">
        <f t="shared" si="6"/>
        <v>0</v>
      </c>
      <c r="O8" s="8">
        <f t="shared" si="6"/>
        <v>8721</v>
      </c>
      <c r="P8" s="8">
        <f t="shared" si="6"/>
        <v>0</v>
      </c>
      <c r="Q8" s="8">
        <f t="shared" si="6"/>
        <v>0</v>
      </c>
      <c r="R8" s="8">
        <f t="shared" si="6"/>
        <v>0</v>
      </c>
      <c r="S8" s="8">
        <f t="shared" si="6"/>
        <v>0</v>
      </c>
      <c r="T8" s="8">
        <f t="shared" si="6"/>
        <v>0</v>
      </c>
      <c r="U8" s="8">
        <f t="shared" si="6"/>
        <v>0</v>
      </c>
      <c r="V8" s="8">
        <f t="shared" si="6"/>
        <v>0</v>
      </c>
      <c r="W8" s="8">
        <f t="shared" si="6"/>
        <v>10730</v>
      </c>
      <c r="X8" s="8">
        <f t="shared" si="6"/>
        <v>0</v>
      </c>
      <c r="Y8" s="8">
        <f t="shared" si="6"/>
        <v>10790</v>
      </c>
      <c r="Z8" s="22">
        <f t="shared" si="6"/>
        <v>0</v>
      </c>
      <c r="AA8" s="8">
        <f t="shared" si="3"/>
        <v>60</v>
      </c>
      <c r="AB8" s="24">
        <f t="shared" ref="AB8" si="7">SUM(AB22,AB231,AB371,AB665,AB687,AB718)</f>
        <v>10712</v>
      </c>
      <c r="AC8" s="24">
        <f t="shared" si="5"/>
        <v>-78</v>
      </c>
      <c r="AD8" s="25"/>
    </row>
    <row r="9" spans="2:30">
      <c r="B9" s="16" t="s">
        <v>1</v>
      </c>
      <c r="C9" s="7" t="s">
        <v>22</v>
      </c>
      <c r="D9" s="8">
        <f t="shared" ref="D9:Z9" si="8">SUM(D23,D232,D372,D666,D688,D719)</f>
        <v>3930965</v>
      </c>
      <c r="E9" s="8">
        <f t="shared" si="8"/>
        <v>1064</v>
      </c>
      <c r="F9" s="8">
        <f t="shared" si="8"/>
        <v>3932480.8370000008</v>
      </c>
      <c r="G9" s="8">
        <f t="shared" si="8"/>
        <v>35000</v>
      </c>
      <c r="H9" s="8">
        <f t="shared" si="8"/>
        <v>1330.25</v>
      </c>
      <c r="I9" s="8">
        <f t="shared" si="8"/>
        <v>3930448.1255199998</v>
      </c>
      <c r="J9" s="8">
        <f t="shared" si="8"/>
        <v>34999.996200000001</v>
      </c>
      <c r="K9" s="8">
        <f t="shared" si="8"/>
        <v>33329.891799999998</v>
      </c>
      <c r="L9" s="8">
        <f t="shared" si="8"/>
        <v>897.62766000000011</v>
      </c>
      <c r="M9" s="8">
        <f t="shared" si="8"/>
        <v>5361120</v>
      </c>
      <c r="N9" s="8">
        <f t="shared" si="8"/>
        <v>1159</v>
      </c>
      <c r="O9" s="8">
        <f t="shared" si="8"/>
        <v>5360689.9300000006</v>
      </c>
      <c r="P9" s="8">
        <f t="shared" si="8"/>
        <v>3979.2629999999999</v>
      </c>
      <c r="Q9" s="8">
        <f t="shared" si="8"/>
        <v>4370.0830000000005</v>
      </c>
      <c r="R9" s="8">
        <f t="shared" si="8"/>
        <v>3446099.9061099999</v>
      </c>
      <c r="S9" s="8">
        <f t="shared" si="8"/>
        <v>3832.10556</v>
      </c>
      <c r="T9" s="8">
        <f t="shared" si="8"/>
        <v>3200</v>
      </c>
      <c r="U9" s="8">
        <f t="shared" si="8"/>
        <v>14940.08052</v>
      </c>
      <c r="V9" s="8">
        <f t="shared" si="8"/>
        <v>3165.8254399999996</v>
      </c>
      <c r="W9" s="8">
        <f t="shared" si="8"/>
        <v>4695325</v>
      </c>
      <c r="X9" s="8">
        <f t="shared" si="8"/>
        <v>1790</v>
      </c>
      <c r="Y9" s="8">
        <f t="shared" si="8"/>
        <v>5091890</v>
      </c>
      <c r="Z9" s="22">
        <f t="shared" si="8"/>
        <v>2353</v>
      </c>
      <c r="AA9" s="8">
        <f t="shared" si="3"/>
        <v>396565</v>
      </c>
      <c r="AB9" s="24">
        <f t="shared" ref="AB9" si="9">SUM(AB23,AB232,AB372,AB666,AB688,AB719)</f>
        <v>4773962</v>
      </c>
      <c r="AC9" s="24">
        <f t="shared" si="5"/>
        <v>-317928</v>
      </c>
      <c r="AD9" s="25"/>
    </row>
    <row r="10" spans="2:30">
      <c r="B10" s="16" t="s">
        <v>1</v>
      </c>
      <c r="C10" s="9" t="s">
        <v>23</v>
      </c>
      <c r="D10" s="8">
        <f t="shared" ref="D10:Z10" si="10">SUM(D24,D373)</f>
        <v>33210</v>
      </c>
      <c r="E10" s="8">
        <f t="shared" si="10"/>
        <v>490</v>
      </c>
      <c r="F10" s="8">
        <f t="shared" si="10"/>
        <v>31186.054</v>
      </c>
      <c r="G10" s="8">
        <f t="shared" si="10"/>
        <v>0</v>
      </c>
      <c r="H10" s="8">
        <f t="shared" si="10"/>
        <v>391</v>
      </c>
      <c r="I10" s="8">
        <f t="shared" si="10"/>
        <v>30875.65149</v>
      </c>
      <c r="J10" s="8">
        <f t="shared" si="10"/>
        <v>0</v>
      </c>
      <c r="K10" s="8">
        <f t="shared" si="10"/>
        <v>3401.7305799999999</v>
      </c>
      <c r="L10" s="8">
        <f t="shared" si="10"/>
        <v>261.99849999999998</v>
      </c>
      <c r="M10" s="8">
        <f t="shared" si="10"/>
        <v>34174</v>
      </c>
      <c r="N10" s="8">
        <f t="shared" si="10"/>
        <v>510</v>
      </c>
      <c r="O10" s="8">
        <f t="shared" si="10"/>
        <v>33666</v>
      </c>
      <c r="P10" s="8">
        <f t="shared" si="10"/>
        <v>0</v>
      </c>
      <c r="Q10" s="8">
        <f t="shared" si="10"/>
        <v>555.96</v>
      </c>
      <c r="R10" s="8">
        <f t="shared" si="10"/>
        <v>19867.823849999997</v>
      </c>
      <c r="S10" s="8">
        <f t="shared" si="10"/>
        <v>0</v>
      </c>
      <c r="T10" s="8">
        <f t="shared" si="10"/>
        <v>0</v>
      </c>
      <c r="U10" s="8">
        <f t="shared" si="10"/>
        <v>2649.07647</v>
      </c>
      <c r="V10" s="8">
        <f t="shared" si="10"/>
        <v>175.5523</v>
      </c>
      <c r="W10" s="8">
        <f t="shared" si="10"/>
        <v>42082</v>
      </c>
      <c r="X10" s="8">
        <f t="shared" si="10"/>
        <v>650</v>
      </c>
      <c r="Y10" s="8">
        <f t="shared" si="10"/>
        <v>49111</v>
      </c>
      <c r="Z10" s="22">
        <f t="shared" si="10"/>
        <v>1513</v>
      </c>
      <c r="AA10" s="8">
        <f t="shared" si="3"/>
        <v>7029</v>
      </c>
      <c r="AB10" s="24">
        <f t="shared" ref="AB10" si="11">SUM(AB24,AB373)</f>
        <v>35529</v>
      </c>
      <c r="AC10" s="24">
        <f t="shared" si="5"/>
        <v>-13582</v>
      </c>
      <c r="AD10" s="25"/>
    </row>
    <row r="11" spans="2:30">
      <c r="B11" s="16" t="s">
        <v>1</v>
      </c>
      <c r="C11" s="9" t="s">
        <v>24</v>
      </c>
      <c r="D11" s="8">
        <f t="shared" ref="D11:Z11" si="12">SUM(D25,D233,D374,D667,D689,D720)</f>
        <v>119343</v>
      </c>
      <c r="E11" s="8">
        <f t="shared" si="12"/>
        <v>541</v>
      </c>
      <c r="F11" s="8">
        <f t="shared" si="12"/>
        <v>115659.469</v>
      </c>
      <c r="G11" s="8">
        <f t="shared" si="12"/>
        <v>0</v>
      </c>
      <c r="H11" s="8">
        <f t="shared" si="12"/>
        <v>701.3</v>
      </c>
      <c r="I11" s="8">
        <f t="shared" si="12"/>
        <v>114386.03081000001</v>
      </c>
      <c r="J11" s="8">
        <f t="shared" si="12"/>
        <v>0</v>
      </c>
      <c r="K11" s="8">
        <f t="shared" si="12"/>
        <v>8307.4919300000001</v>
      </c>
      <c r="L11" s="8">
        <f t="shared" si="12"/>
        <v>448.64724000000001</v>
      </c>
      <c r="M11" s="8">
        <f t="shared" si="12"/>
        <v>331662</v>
      </c>
      <c r="N11" s="8">
        <f t="shared" si="12"/>
        <v>622</v>
      </c>
      <c r="O11" s="8">
        <f t="shared" si="12"/>
        <v>306837.45499999996</v>
      </c>
      <c r="P11" s="8">
        <f t="shared" si="12"/>
        <v>3979.2629999999999</v>
      </c>
      <c r="Q11" s="8">
        <f t="shared" si="12"/>
        <v>972.7399999999999</v>
      </c>
      <c r="R11" s="8">
        <f t="shared" si="12"/>
        <v>134048.55653</v>
      </c>
      <c r="S11" s="8">
        <f t="shared" si="12"/>
        <v>3832.10556</v>
      </c>
      <c r="T11" s="8">
        <f t="shared" si="12"/>
        <v>200</v>
      </c>
      <c r="U11" s="8">
        <f t="shared" si="12"/>
        <v>8797.25101</v>
      </c>
      <c r="V11" s="8">
        <f t="shared" si="12"/>
        <v>632.55091000000004</v>
      </c>
      <c r="W11" s="8">
        <f t="shared" si="12"/>
        <v>193767</v>
      </c>
      <c r="X11" s="8">
        <f t="shared" si="12"/>
        <v>770</v>
      </c>
      <c r="Y11" s="8">
        <f t="shared" si="12"/>
        <v>420167</v>
      </c>
      <c r="Z11" s="22">
        <f t="shared" si="12"/>
        <v>470</v>
      </c>
      <c r="AA11" s="8">
        <f t="shared" si="3"/>
        <v>226400</v>
      </c>
      <c r="AB11" s="24">
        <f t="shared" ref="AB11" si="13">SUM(AB25,AB233,AB374,AB667,AB689,AB720)</f>
        <v>133052</v>
      </c>
      <c r="AC11" s="24">
        <f t="shared" si="5"/>
        <v>-287115</v>
      </c>
      <c r="AD11" s="25"/>
    </row>
    <row r="12" spans="2:30">
      <c r="B12" s="16" t="s">
        <v>1</v>
      </c>
      <c r="C12" s="9" t="s">
        <v>25</v>
      </c>
      <c r="D12" s="8">
        <f t="shared" ref="D12:Z12" si="14">SUM(D26,D375,D721)</f>
        <v>0</v>
      </c>
      <c r="E12" s="8">
        <f t="shared" si="14"/>
        <v>0</v>
      </c>
      <c r="F12" s="8">
        <f t="shared" si="14"/>
        <v>930</v>
      </c>
      <c r="G12" s="8">
        <f t="shared" si="14"/>
        <v>0</v>
      </c>
      <c r="H12" s="8">
        <f t="shared" si="14"/>
        <v>0</v>
      </c>
      <c r="I12" s="8">
        <f t="shared" si="14"/>
        <v>930</v>
      </c>
      <c r="J12" s="8">
        <f t="shared" si="14"/>
        <v>0</v>
      </c>
      <c r="K12" s="8">
        <f t="shared" si="14"/>
        <v>9181.1483100000005</v>
      </c>
      <c r="L12" s="8">
        <f t="shared" si="14"/>
        <v>0</v>
      </c>
      <c r="M12" s="8">
        <f t="shared" si="14"/>
        <v>3903</v>
      </c>
      <c r="N12" s="8">
        <f t="shared" si="14"/>
        <v>0</v>
      </c>
      <c r="O12" s="8">
        <f t="shared" si="14"/>
        <v>3200</v>
      </c>
      <c r="P12" s="8">
        <f t="shared" si="14"/>
        <v>0</v>
      </c>
      <c r="Q12" s="8">
        <f t="shared" si="14"/>
        <v>2500</v>
      </c>
      <c r="R12" s="8">
        <f t="shared" si="14"/>
        <v>786.4</v>
      </c>
      <c r="S12" s="8">
        <f t="shared" si="14"/>
        <v>0</v>
      </c>
      <c r="T12" s="8">
        <f t="shared" si="14"/>
        <v>0</v>
      </c>
      <c r="U12" s="8">
        <f t="shared" si="14"/>
        <v>0</v>
      </c>
      <c r="V12" s="8">
        <f t="shared" si="14"/>
        <v>2150</v>
      </c>
      <c r="W12" s="8">
        <f t="shared" si="14"/>
        <v>0</v>
      </c>
      <c r="X12" s="8">
        <f t="shared" si="14"/>
        <v>0</v>
      </c>
      <c r="Y12" s="8">
        <f t="shared" si="14"/>
        <v>0</v>
      </c>
      <c r="Z12" s="22">
        <f t="shared" si="14"/>
        <v>0</v>
      </c>
      <c r="AA12" s="8">
        <f t="shared" si="3"/>
        <v>0</v>
      </c>
      <c r="AB12" s="24">
        <f t="shared" ref="AB12" si="15">SUM(AB26,AB375,AB721)</f>
        <v>0</v>
      </c>
      <c r="AC12" s="24">
        <f t="shared" si="5"/>
        <v>0</v>
      </c>
      <c r="AD12" s="25"/>
    </row>
    <row r="13" spans="2:30">
      <c r="B13" s="16" t="s">
        <v>1</v>
      </c>
      <c r="C13" s="9" t="s">
        <v>26</v>
      </c>
      <c r="D13" s="8">
        <f t="shared" ref="D13:Z13" si="16">SUM(D27,D234,D376)</f>
        <v>2493</v>
      </c>
      <c r="E13" s="8">
        <f t="shared" si="16"/>
        <v>0</v>
      </c>
      <c r="F13" s="8">
        <f t="shared" si="16"/>
        <v>3050.0830000000001</v>
      </c>
      <c r="G13" s="8">
        <f t="shared" si="16"/>
        <v>0</v>
      </c>
      <c r="H13" s="8">
        <f t="shared" si="16"/>
        <v>115.4</v>
      </c>
      <c r="I13" s="8">
        <f t="shared" si="16"/>
        <v>3049.9739300000001</v>
      </c>
      <c r="J13" s="8">
        <f t="shared" si="16"/>
        <v>0</v>
      </c>
      <c r="K13" s="8">
        <f t="shared" si="16"/>
        <v>36.713430000000002</v>
      </c>
      <c r="L13" s="8">
        <f t="shared" si="16"/>
        <v>111.4</v>
      </c>
      <c r="M13" s="8">
        <f t="shared" si="16"/>
        <v>4545</v>
      </c>
      <c r="N13" s="8">
        <f t="shared" si="16"/>
        <v>0</v>
      </c>
      <c r="O13" s="8">
        <f t="shared" si="16"/>
        <v>4875.01</v>
      </c>
      <c r="P13" s="8">
        <f t="shared" si="16"/>
        <v>0</v>
      </c>
      <c r="Q13" s="8">
        <f t="shared" si="16"/>
        <v>5</v>
      </c>
      <c r="R13" s="8">
        <f t="shared" si="16"/>
        <v>2732.6574499999997</v>
      </c>
      <c r="S13" s="8">
        <f t="shared" si="16"/>
        <v>0</v>
      </c>
      <c r="T13" s="8">
        <f t="shared" si="16"/>
        <v>0</v>
      </c>
      <c r="U13" s="8">
        <f t="shared" si="16"/>
        <v>321.01571999999999</v>
      </c>
      <c r="V13" s="8">
        <f t="shared" si="16"/>
        <v>2.2095199999999999</v>
      </c>
      <c r="W13" s="8">
        <f t="shared" si="16"/>
        <v>770</v>
      </c>
      <c r="X13" s="8">
        <f t="shared" si="16"/>
        <v>0</v>
      </c>
      <c r="Y13" s="8">
        <f t="shared" si="16"/>
        <v>770</v>
      </c>
      <c r="Z13" s="22">
        <f t="shared" si="16"/>
        <v>0</v>
      </c>
      <c r="AA13" s="8">
        <f t="shared" si="3"/>
        <v>0</v>
      </c>
      <c r="AB13" s="24">
        <f t="shared" ref="AB13" si="17">SUM(AB27,AB234,AB376)</f>
        <v>770</v>
      </c>
      <c r="AC13" s="24">
        <f t="shared" si="5"/>
        <v>0</v>
      </c>
      <c r="AD13" s="25"/>
    </row>
    <row r="14" spans="2:30">
      <c r="B14" s="16" t="s">
        <v>1</v>
      </c>
      <c r="C14" s="9" t="s">
        <v>27</v>
      </c>
      <c r="D14" s="8">
        <f t="shared" ref="D14:Z14" si="18">SUM(D28,D235,D377,D690,D722)</f>
        <v>3728785</v>
      </c>
      <c r="E14" s="8">
        <f t="shared" si="18"/>
        <v>0</v>
      </c>
      <c r="F14" s="8">
        <f t="shared" si="18"/>
        <v>3744229.2270000004</v>
      </c>
      <c r="G14" s="8">
        <f t="shared" si="18"/>
        <v>35000</v>
      </c>
      <c r="H14" s="8">
        <f t="shared" si="18"/>
        <v>30.55</v>
      </c>
      <c r="I14" s="8">
        <f t="shared" si="18"/>
        <v>3744109.6574900001</v>
      </c>
      <c r="J14" s="8">
        <f t="shared" si="18"/>
        <v>34999.996200000001</v>
      </c>
      <c r="K14" s="8">
        <f t="shared" si="18"/>
        <v>246.85406</v>
      </c>
      <c r="L14" s="8">
        <f t="shared" si="18"/>
        <v>30.547219999999999</v>
      </c>
      <c r="M14" s="8">
        <f t="shared" si="18"/>
        <v>4953867</v>
      </c>
      <c r="N14" s="8">
        <f t="shared" si="18"/>
        <v>0</v>
      </c>
      <c r="O14" s="8">
        <f t="shared" si="18"/>
        <v>4973498.7050000001</v>
      </c>
      <c r="P14" s="8">
        <f t="shared" si="18"/>
        <v>0</v>
      </c>
      <c r="Q14" s="8">
        <f t="shared" si="18"/>
        <v>94.683000000000007</v>
      </c>
      <c r="R14" s="8">
        <f t="shared" si="18"/>
        <v>3272848.2118799998</v>
      </c>
      <c r="S14" s="8">
        <f t="shared" si="18"/>
        <v>0</v>
      </c>
      <c r="T14" s="8">
        <f t="shared" si="18"/>
        <v>0</v>
      </c>
      <c r="U14" s="8">
        <f t="shared" si="18"/>
        <v>145.86000000000001</v>
      </c>
      <c r="V14" s="8">
        <f t="shared" si="18"/>
        <v>94.681010000000001</v>
      </c>
      <c r="W14" s="8">
        <f t="shared" si="18"/>
        <v>4378010</v>
      </c>
      <c r="X14" s="8">
        <f t="shared" si="18"/>
        <v>300</v>
      </c>
      <c r="Y14" s="8">
        <f t="shared" si="18"/>
        <v>4537933</v>
      </c>
      <c r="Z14" s="22">
        <f t="shared" si="18"/>
        <v>300</v>
      </c>
      <c r="AA14" s="8">
        <f t="shared" si="3"/>
        <v>159923</v>
      </c>
      <c r="AB14" s="24">
        <f t="shared" ref="AB14" si="19">SUM(AB28,AB235,AB377,AB690,AB722)</f>
        <v>4527767</v>
      </c>
      <c r="AC14" s="24">
        <f t="shared" si="5"/>
        <v>-10166</v>
      </c>
      <c r="AD14" s="25"/>
    </row>
    <row r="15" spans="2:30">
      <c r="B15" s="16" t="s">
        <v>1</v>
      </c>
      <c r="C15" s="9" t="s">
        <v>28</v>
      </c>
      <c r="D15" s="8">
        <f t="shared" ref="D15:Z15" si="20">SUM(D29,D236,D378,D668,D691,D723)</f>
        <v>47134</v>
      </c>
      <c r="E15" s="8">
        <f t="shared" si="20"/>
        <v>33</v>
      </c>
      <c r="F15" s="8">
        <f t="shared" si="20"/>
        <v>37426.004000000001</v>
      </c>
      <c r="G15" s="8">
        <f t="shared" si="20"/>
        <v>0</v>
      </c>
      <c r="H15" s="8">
        <f t="shared" si="20"/>
        <v>92</v>
      </c>
      <c r="I15" s="8">
        <f t="shared" si="20"/>
        <v>37096.811799999996</v>
      </c>
      <c r="J15" s="8">
        <f t="shared" si="20"/>
        <v>0</v>
      </c>
      <c r="K15" s="8">
        <f t="shared" si="20"/>
        <v>12155.95349</v>
      </c>
      <c r="L15" s="8">
        <f t="shared" si="20"/>
        <v>45.034699999999994</v>
      </c>
      <c r="M15" s="8">
        <f t="shared" si="20"/>
        <v>32969</v>
      </c>
      <c r="N15" s="8">
        <f t="shared" si="20"/>
        <v>27</v>
      </c>
      <c r="O15" s="8">
        <f t="shared" si="20"/>
        <v>38612.76</v>
      </c>
      <c r="P15" s="8">
        <f t="shared" si="20"/>
        <v>0</v>
      </c>
      <c r="Q15" s="8">
        <f t="shared" si="20"/>
        <v>241.7</v>
      </c>
      <c r="R15" s="8">
        <f t="shared" si="20"/>
        <v>15816.256400000002</v>
      </c>
      <c r="S15" s="8">
        <f t="shared" si="20"/>
        <v>0</v>
      </c>
      <c r="T15" s="8">
        <f t="shared" si="20"/>
        <v>3000</v>
      </c>
      <c r="U15" s="8">
        <f t="shared" si="20"/>
        <v>3026.8773200000001</v>
      </c>
      <c r="V15" s="8">
        <f t="shared" si="20"/>
        <v>110.8317</v>
      </c>
      <c r="W15" s="8">
        <f t="shared" si="20"/>
        <v>80696</v>
      </c>
      <c r="X15" s="8">
        <f t="shared" si="20"/>
        <v>70</v>
      </c>
      <c r="Y15" s="8">
        <f t="shared" si="20"/>
        <v>83909</v>
      </c>
      <c r="Z15" s="22">
        <f t="shared" si="20"/>
        <v>70</v>
      </c>
      <c r="AA15" s="8">
        <f t="shared" si="3"/>
        <v>3213</v>
      </c>
      <c r="AB15" s="24">
        <f t="shared" ref="AB15" si="21">SUM(AB29,AB236,AB378,AB668,AB691,AB723)</f>
        <v>76844</v>
      </c>
      <c r="AC15" s="24">
        <f t="shared" si="5"/>
        <v>-7065</v>
      </c>
      <c r="AD15" s="25"/>
    </row>
    <row r="16" spans="2:30">
      <c r="B16" s="16" t="s">
        <v>1</v>
      </c>
      <c r="C16" s="10" t="s">
        <v>29</v>
      </c>
      <c r="D16" s="8">
        <f t="shared" ref="D16:Z16" si="22">SUM(D30,D237,D379,D669,D692,D724)</f>
        <v>47134</v>
      </c>
      <c r="E16" s="8">
        <f t="shared" si="22"/>
        <v>33</v>
      </c>
      <c r="F16" s="8">
        <f t="shared" si="22"/>
        <v>37426.004000000001</v>
      </c>
      <c r="G16" s="8">
        <f t="shared" si="22"/>
        <v>0</v>
      </c>
      <c r="H16" s="8">
        <f t="shared" si="22"/>
        <v>92</v>
      </c>
      <c r="I16" s="8">
        <f t="shared" si="22"/>
        <v>37096.811799999996</v>
      </c>
      <c r="J16" s="8">
        <f t="shared" si="22"/>
        <v>0</v>
      </c>
      <c r="K16" s="8">
        <f t="shared" si="22"/>
        <v>12155.95349</v>
      </c>
      <c r="L16" s="8">
        <f t="shared" si="22"/>
        <v>45.034699999999994</v>
      </c>
      <c r="M16" s="8">
        <f t="shared" si="22"/>
        <v>32969</v>
      </c>
      <c r="N16" s="8">
        <f t="shared" si="22"/>
        <v>27</v>
      </c>
      <c r="O16" s="8">
        <f t="shared" si="22"/>
        <v>38612.76</v>
      </c>
      <c r="P16" s="8">
        <f t="shared" si="22"/>
        <v>0</v>
      </c>
      <c r="Q16" s="8">
        <f t="shared" si="22"/>
        <v>241.7</v>
      </c>
      <c r="R16" s="8">
        <f t="shared" si="22"/>
        <v>15816.256400000002</v>
      </c>
      <c r="S16" s="8">
        <f t="shared" si="22"/>
        <v>0</v>
      </c>
      <c r="T16" s="8">
        <f t="shared" si="22"/>
        <v>3000</v>
      </c>
      <c r="U16" s="8">
        <f t="shared" si="22"/>
        <v>3026.8773200000001</v>
      </c>
      <c r="V16" s="8">
        <f t="shared" si="22"/>
        <v>110.8317</v>
      </c>
      <c r="W16" s="8">
        <f t="shared" si="22"/>
        <v>79076</v>
      </c>
      <c r="X16" s="8">
        <f t="shared" si="22"/>
        <v>70</v>
      </c>
      <c r="Y16" s="8">
        <f t="shared" si="22"/>
        <v>83837</v>
      </c>
      <c r="Z16" s="22">
        <f t="shared" si="22"/>
        <v>70</v>
      </c>
      <c r="AA16" s="8">
        <f t="shared" si="3"/>
        <v>4761</v>
      </c>
      <c r="AB16" s="24">
        <f t="shared" ref="AB16" si="23">SUM(AB30,AB237,AB379,AB669,AB692,AB724)</f>
        <v>75224</v>
      </c>
      <c r="AC16" s="24">
        <f t="shared" si="5"/>
        <v>-8613</v>
      </c>
      <c r="AD16" s="25"/>
    </row>
    <row r="17" spans="2:30" ht="30">
      <c r="B17" s="16" t="s">
        <v>1</v>
      </c>
      <c r="C17" s="11" t="s">
        <v>30</v>
      </c>
      <c r="D17" s="8">
        <f t="shared" ref="D17:Z17" si="24">SUM(D31,D238,D380,D670,D693,D725)</f>
        <v>12762</v>
      </c>
      <c r="E17" s="8">
        <f t="shared" si="24"/>
        <v>33</v>
      </c>
      <c r="F17" s="8">
        <f t="shared" si="24"/>
        <v>9734.6589999999997</v>
      </c>
      <c r="G17" s="8">
        <f t="shared" si="24"/>
        <v>0</v>
      </c>
      <c r="H17" s="8">
        <f t="shared" si="24"/>
        <v>92</v>
      </c>
      <c r="I17" s="8">
        <f t="shared" si="24"/>
        <v>9674.5237699999998</v>
      </c>
      <c r="J17" s="8">
        <f t="shared" si="24"/>
        <v>0</v>
      </c>
      <c r="K17" s="8">
        <f t="shared" si="24"/>
        <v>7450.0452399999995</v>
      </c>
      <c r="L17" s="8">
        <f t="shared" si="24"/>
        <v>45.034699999999994</v>
      </c>
      <c r="M17" s="8">
        <f t="shared" si="24"/>
        <v>12619</v>
      </c>
      <c r="N17" s="8">
        <f t="shared" si="24"/>
        <v>27</v>
      </c>
      <c r="O17" s="8">
        <f t="shared" si="24"/>
        <v>18143.759999999998</v>
      </c>
      <c r="P17" s="8">
        <f t="shared" si="24"/>
        <v>0</v>
      </c>
      <c r="Q17" s="8">
        <f t="shared" si="24"/>
        <v>241.7</v>
      </c>
      <c r="R17" s="8">
        <f t="shared" si="24"/>
        <v>3716.1633999999999</v>
      </c>
      <c r="S17" s="8">
        <f t="shared" si="24"/>
        <v>0</v>
      </c>
      <c r="T17" s="8">
        <f t="shared" si="24"/>
        <v>3000</v>
      </c>
      <c r="U17" s="8">
        <f t="shared" si="24"/>
        <v>2161.8222000000001</v>
      </c>
      <c r="V17" s="8">
        <f t="shared" si="24"/>
        <v>110.8317</v>
      </c>
      <c r="W17" s="8">
        <f t="shared" si="24"/>
        <v>56288</v>
      </c>
      <c r="X17" s="8">
        <f t="shared" si="24"/>
        <v>70</v>
      </c>
      <c r="Y17" s="8">
        <f t="shared" si="24"/>
        <v>61049</v>
      </c>
      <c r="Z17" s="22">
        <f t="shared" si="24"/>
        <v>70</v>
      </c>
      <c r="AA17" s="8">
        <f t="shared" si="3"/>
        <v>4761</v>
      </c>
      <c r="AB17" s="24">
        <f t="shared" ref="AB17" si="25">SUM(AB31,AB238,AB380,AB670,AB693,AB725)</f>
        <v>54436</v>
      </c>
      <c r="AC17" s="24">
        <f t="shared" si="5"/>
        <v>-6613</v>
      </c>
      <c r="AD17" s="25"/>
    </row>
    <row r="18" spans="2:30" ht="30">
      <c r="B18" s="16" t="s">
        <v>1</v>
      </c>
      <c r="C18" s="11" t="s">
        <v>31</v>
      </c>
      <c r="D18" s="8">
        <f t="shared" ref="D18:Z18" si="26">SUM(D32,D381,D671,D726)</f>
        <v>34372</v>
      </c>
      <c r="E18" s="8">
        <f t="shared" si="26"/>
        <v>0</v>
      </c>
      <c r="F18" s="8">
        <f t="shared" si="26"/>
        <v>27691.345000000001</v>
      </c>
      <c r="G18" s="8">
        <f t="shared" si="26"/>
        <v>0</v>
      </c>
      <c r="H18" s="8">
        <f t="shared" si="26"/>
        <v>0</v>
      </c>
      <c r="I18" s="8">
        <f t="shared" si="26"/>
        <v>27422.28803</v>
      </c>
      <c r="J18" s="8">
        <f t="shared" si="26"/>
        <v>0</v>
      </c>
      <c r="K18" s="8">
        <f t="shared" si="26"/>
        <v>4705.9082500000004</v>
      </c>
      <c r="L18" s="8">
        <f t="shared" si="26"/>
        <v>0</v>
      </c>
      <c r="M18" s="8">
        <f t="shared" si="26"/>
        <v>20350</v>
      </c>
      <c r="N18" s="8">
        <f t="shared" si="26"/>
        <v>0</v>
      </c>
      <c r="O18" s="8">
        <f t="shared" si="26"/>
        <v>20469</v>
      </c>
      <c r="P18" s="8">
        <f t="shared" si="26"/>
        <v>0</v>
      </c>
      <c r="Q18" s="8">
        <f t="shared" si="26"/>
        <v>0</v>
      </c>
      <c r="R18" s="8">
        <f t="shared" si="26"/>
        <v>12100.092999999999</v>
      </c>
      <c r="S18" s="8">
        <f t="shared" si="26"/>
        <v>0</v>
      </c>
      <c r="T18" s="8">
        <f t="shared" si="26"/>
        <v>0</v>
      </c>
      <c r="U18" s="8">
        <f t="shared" si="26"/>
        <v>865.05511999999999</v>
      </c>
      <c r="V18" s="8">
        <f t="shared" si="26"/>
        <v>0</v>
      </c>
      <c r="W18" s="8">
        <f t="shared" si="26"/>
        <v>22788</v>
      </c>
      <c r="X18" s="8">
        <f t="shared" si="26"/>
        <v>0</v>
      </c>
      <c r="Y18" s="8">
        <f t="shared" si="26"/>
        <v>22788</v>
      </c>
      <c r="Z18" s="22">
        <f t="shared" si="26"/>
        <v>0</v>
      </c>
      <c r="AA18" s="8">
        <f t="shared" si="3"/>
        <v>0</v>
      </c>
      <c r="AB18" s="24">
        <f t="shared" ref="AB18" si="27">SUM(AB32,AB381,AB671,AB726)</f>
        <v>20788</v>
      </c>
      <c r="AC18" s="24">
        <f t="shared" si="5"/>
        <v>-2000</v>
      </c>
      <c r="AD18" s="25"/>
    </row>
    <row r="19" spans="2:30">
      <c r="B19" s="16" t="s">
        <v>1</v>
      </c>
      <c r="C19" s="7" t="s">
        <v>32</v>
      </c>
      <c r="D19" s="8">
        <f t="shared" ref="D19:Z19" si="28">SUM(D33,D239,D382,D672,D694,D727)</f>
        <v>47435</v>
      </c>
      <c r="E19" s="8">
        <f t="shared" si="28"/>
        <v>36</v>
      </c>
      <c r="F19" s="8">
        <f t="shared" si="28"/>
        <v>45919.163</v>
      </c>
      <c r="G19" s="8">
        <f t="shared" si="28"/>
        <v>0</v>
      </c>
      <c r="H19" s="8">
        <f t="shared" si="28"/>
        <v>94</v>
      </c>
      <c r="I19" s="8">
        <f t="shared" si="28"/>
        <v>45382.413260000001</v>
      </c>
      <c r="J19" s="8">
        <f t="shared" si="28"/>
        <v>0</v>
      </c>
      <c r="K19" s="8">
        <f t="shared" si="28"/>
        <v>5004.1281900000004</v>
      </c>
      <c r="L19" s="8">
        <f t="shared" si="28"/>
        <v>61.709180000000003</v>
      </c>
      <c r="M19" s="8">
        <f t="shared" si="28"/>
        <v>123880</v>
      </c>
      <c r="N19" s="8">
        <f t="shared" si="28"/>
        <v>41</v>
      </c>
      <c r="O19" s="8">
        <f t="shared" si="28"/>
        <v>124310.07</v>
      </c>
      <c r="P19" s="8">
        <f t="shared" si="28"/>
        <v>20.736999999999998</v>
      </c>
      <c r="Q19" s="8">
        <f t="shared" si="28"/>
        <v>87.984999999999999</v>
      </c>
      <c r="R19" s="8">
        <f t="shared" si="28"/>
        <v>31339.633330000004</v>
      </c>
      <c r="S19" s="8">
        <f t="shared" si="28"/>
        <v>20.114979999999999</v>
      </c>
      <c r="T19" s="8">
        <f t="shared" si="28"/>
        <v>12057.5</v>
      </c>
      <c r="U19" s="8">
        <f t="shared" si="28"/>
        <v>1199.8607</v>
      </c>
      <c r="V19" s="8">
        <f t="shared" si="28"/>
        <v>41.630830000000003</v>
      </c>
      <c r="W19" s="8">
        <f t="shared" si="28"/>
        <v>104675</v>
      </c>
      <c r="X19" s="8">
        <f t="shared" si="28"/>
        <v>100</v>
      </c>
      <c r="Y19" s="8">
        <f t="shared" si="28"/>
        <v>126372</v>
      </c>
      <c r="Z19" s="22">
        <f t="shared" si="28"/>
        <v>100</v>
      </c>
      <c r="AA19" s="8">
        <f t="shared" si="3"/>
        <v>21697</v>
      </c>
      <c r="AB19" s="24">
        <f t="shared" ref="AB19" si="29">SUM(AB33,AB239,AB382,AB672,AB694,AB727)</f>
        <v>78073</v>
      </c>
      <c r="AC19" s="24">
        <f t="shared" si="5"/>
        <v>-48299</v>
      </c>
      <c r="AD19" s="25"/>
    </row>
    <row r="20" spans="2:30" ht="45">
      <c r="B20" s="16" t="s">
        <v>33</v>
      </c>
      <c r="C20" s="5" t="s">
        <v>34</v>
      </c>
      <c r="D20" s="6">
        <f t="shared" ref="D20:H25" si="30">SUM(D34,D47,D78,D90,D171,D182,D194,D206)</f>
        <v>57803</v>
      </c>
      <c r="E20" s="6">
        <f t="shared" si="30"/>
        <v>1100</v>
      </c>
      <c r="F20" s="6">
        <f t="shared" si="30"/>
        <v>56005.869999999995</v>
      </c>
      <c r="G20" s="6">
        <f t="shared" si="30"/>
        <v>0</v>
      </c>
      <c r="H20" s="6">
        <f t="shared" si="30"/>
        <v>1324.25</v>
      </c>
      <c r="I20" s="6">
        <f t="shared" ref="I20:L25" si="31">SUM(I34,I47,I78,I90,I171,I182,I194,I206)</f>
        <v>55318.637449999995</v>
      </c>
      <c r="J20" s="6">
        <f t="shared" si="31"/>
        <v>0</v>
      </c>
      <c r="K20" s="6">
        <f t="shared" si="31"/>
        <v>8625.0915299999997</v>
      </c>
      <c r="L20" s="6">
        <f t="shared" si="31"/>
        <v>900.94556000000011</v>
      </c>
      <c r="M20" s="6">
        <f t="shared" ref="M20:Q25" si="32">SUM(M34,M47,M78,M90,M171,M182,M194,M206)</f>
        <v>58388</v>
      </c>
      <c r="N20" s="6">
        <f t="shared" si="32"/>
        <v>1200</v>
      </c>
      <c r="O20" s="6">
        <f t="shared" si="32"/>
        <v>59688</v>
      </c>
      <c r="P20" s="6">
        <f t="shared" si="32"/>
        <v>1000</v>
      </c>
      <c r="Q20" s="6">
        <f t="shared" si="32"/>
        <v>1771.068</v>
      </c>
      <c r="R20" s="6">
        <f t="shared" ref="R20:V25" si="33">SUM(R34,R47,R78,R90,R171,R182,R194,R206)</f>
        <v>32788.730329999999</v>
      </c>
      <c r="S20" s="6">
        <f t="shared" si="33"/>
        <v>954.0932499999999</v>
      </c>
      <c r="T20" s="6">
        <f t="shared" si="33"/>
        <v>0</v>
      </c>
      <c r="U20" s="6">
        <f t="shared" si="33"/>
        <v>5710.253819999999</v>
      </c>
      <c r="V20" s="6">
        <f t="shared" si="33"/>
        <v>964.96585999999991</v>
      </c>
      <c r="W20" s="6">
        <f t="shared" ref="W20:Z25" si="34">SUM(W34,W47,W78,W90,W171,W182,W194,W206)</f>
        <v>70000</v>
      </c>
      <c r="X20" s="6">
        <f t="shared" si="34"/>
        <v>1890</v>
      </c>
      <c r="Y20" s="6">
        <f t="shared" si="34"/>
        <v>88121</v>
      </c>
      <c r="Z20" s="21">
        <f t="shared" si="34"/>
        <v>2453</v>
      </c>
      <c r="AA20" s="6">
        <f t="shared" si="3"/>
        <v>18121</v>
      </c>
      <c r="AB20" s="12">
        <f>SUM(AB34,AB47,AB78,AB90,AB171,AB182,AB194,AB206,AB218)</f>
        <v>59978</v>
      </c>
      <c r="AC20" s="12">
        <f t="shared" si="5"/>
        <v>-28143</v>
      </c>
      <c r="AD20" s="25"/>
    </row>
    <row r="21" spans="2:30">
      <c r="B21" s="16" t="s">
        <v>1</v>
      </c>
      <c r="C21" s="7" t="s">
        <v>20</v>
      </c>
      <c r="D21" s="8">
        <f t="shared" si="30"/>
        <v>2667</v>
      </c>
      <c r="E21" s="8">
        <f t="shared" si="30"/>
        <v>0</v>
      </c>
      <c r="F21" s="8">
        <f t="shared" si="30"/>
        <v>0</v>
      </c>
      <c r="G21" s="8">
        <f t="shared" si="30"/>
        <v>0</v>
      </c>
      <c r="H21" s="8">
        <f t="shared" si="30"/>
        <v>0</v>
      </c>
      <c r="I21" s="8">
        <f t="shared" si="31"/>
        <v>0</v>
      </c>
      <c r="J21" s="8">
        <f t="shared" si="31"/>
        <v>0</v>
      </c>
      <c r="K21" s="8">
        <f t="shared" si="31"/>
        <v>0</v>
      </c>
      <c r="L21" s="8">
        <f t="shared" si="31"/>
        <v>0</v>
      </c>
      <c r="M21" s="8">
        <f t="shared" si="32"/>
        <v>2443</v>
      </c>
      <c r="N21" s="8">
        <f t="shared" si="32"/>
        <v>0</v>
      </c>
      <c r="O21" s="8">
        <f t="shared" si="32"/>
        <v>0</v>
      </c>
      <c r="P21" s="8">
        <f t="shared" si="32"/>
        <v>0</v>
      </c>
      <c r="Q21" s="8">
        <f t="shared" si="32"/>
        <v>0</v>
      </c>
      <c r="R21" s="8">
        <f t="shared" si="33"/>
        <v>0</v>
      </c>
      <c r="S21" s="8">
        <f t="shared" si="33"/>
        <v>0</v>
      </c>
      <c r="T21" s="8">
        <f t="shared" si="33"/>
        <v>0</v>
      </c>
      <c r="U21" s="8">
        <f t="shared" si="33"/>
        <v>0</v>
      </c>
      <c r="V21" s="8">
        <f t="shared" si="33"/>
        <v>0</v>
      </c>
      <c r="W21" s="8">
        <f t="shared" si="34"/>
        <v>2696</v>
      </c>
      <c r="X21" s="8">
        <f t="shared" si="34"/>
        <v>0</v>
      </c>
      <c r="Y21" s="8">
        <f t="shared" si="34"/>
        <v>2802</v>
      </c>
      <c r="Z21" s="22">
        <f t="shared" si="34"/>
        <v>0</v>
      </c>
      <c r="AA21" s="8">
        <f t="shared" si="3"/>
        <v>106</v>
      </c>
      <c r="AB21" s="24">
        <f>SUM(AB35,AB48,AB79,AB91,AB172,AB183,AB195,AB207,AB219)</f>
        <v>2912</v>
      </c>
      <c r="AC21" s="24">
        <f t="shared" si="5"/>
        <v>110</v>
      </c>
      <c r="AD21" s="25"/>
    </row>
    <row r="22" spans="2:30">
      <c r="B22" s="16" t="s">
        <v>1</v>
      </c>
      <c r="C22" s="7" t="s">
        <v>21</v>
      </c>
      <c r="D22" s="8">
        <f t="shared" si="30"/>
        <v>556</v>
      </c>
      <c r="E22" s="8">
        <f t="shared" si="30"/>
        <v>0</v>
      </c>
      <c r="F22" s="8">
        <f t="shared" si="30"/>
        <v>0</v>
      </c>
      <c r="G22" s="8">
        <f t="shared" si="30"/>
        <v>0</v>
      </c>
      <c r="H22" s="8">
        <f t="shared" si="30"/>
        <v>0</v>
      </c>
      <c r="I22" s="8">
        <f t="shared" si="31"/>
        <v>0</v>
      </c>
      <c r="J22" s="8">
        <f t="shared" si="31"/>
        <v>0</v>
      </c>
      <c r="K22" s="8">
        <f t="shared" si="31"/>
        <v>0</v>
      </c>
      <c r="L22" s="8">
        <f t="shared" si="31"/>
        <v>0</v>
      </c>
      <c r="M22" s="8">
        <f t="shared" si="32"/>
        <v>567</v>
      </c>
      <c r="N22" s="8">
        <f t="shared" si="32"/>
        <v>0</v>
      </c>
      <c r="O22" s="8">
        <f t="shared" si="32"/>
        <v>0</v>
      </c>
      <c r="P22" s="8">
        <f t="shared" si="32"/>
        <v>0</v>
      </c>
      <c r="Q22" s="8">
        <f t="shared" si="32"/>
        <v>0</v>
      </c>
      <c r="R22" s="8">
        <f t="shared" si="33"/>
        <v>0</v>
      </c>
      <c r="S22" s="8">
        <f t="shared" si="33"/>
        <v>0</v>
      </c>
      <c r="T22" s="8">
        <f t="shared" si="33"/>
        <v>0</v>
      </c>
      <c r="U22" s="8">
        <f t="shared" si="33"/>
        <v>0</v>
      </c>
      <c r="V22" s="8">
        <f t="shared" si="33"/>
        <v>0</v>
      </c>
      <c r="W22" s="8">
        <f t="shared" si="34"/>
        <v>680</v>
      </c>
      <c r="X22" s="8">
        <f t="shared" si="34"/>
        <v>0</v>
      </c>
      <c r="Y22" s="8">
        <f t="shared" si="34"/>
        <v>740</v>
      </c>
      <c r="Z22" s="22">
        <f t="shared" si="34"/>
        <v>0</v>
      </c>
      <c r="AA22" s="8">
        <f t="shared" si="3"/>
        <v>60</v>
      </c>
      <c r="AB22" s="24">
        <f>SUM(AB36,AB49,AB80,AB92,AB173,AB184,AB196,AB208,AB220)</f>
        <v>687</v>
      </c>
      <c r="AC22" s="24">
        <f t="shared" si="5"/>
        <v>-53</v>
      </c>
      <c r="AD22" s="25"/>
    </row>
    <row r="23" spans="2:30">
      <c r="B23" s="16" t="s">
        <v>1</v>
      </c>
      <c r="C23" s="7" t="s">
        <v>22</v>
      </c>
      <c r="D23" s="8">
        <f t="shared" si="30"/>
        <v>57306</v>
      </c>
      <c r="E23" s="8">
        <f t="shared" si="30"/>
        <v>1064</v>
      </c>
      <c r="F23" s="8">
        <f t="shared" si="30"/>
        <v>54827.75</v>
      </c>
      <c r="G23" s="8">
        <f t="shared" si="30"/>
        <v>0</v>
      </c>
      <c r="H23" s="8">
        <f t="shared" si="30"/>
        <v>1230.25</v>
      </c>
      <c r="I23" s="8">
        <f t="shared" si="31"/>
        <v>54150.441779999994</v>
      </c>
      <c r="J23" s="8">
        <f t="shared" si="31"/>
        <v>0</v>
      </c>
      <c r="K23" s="8">
        <f t="shared" si="31"/>
        <v>8145.6385599999994</v>
      </c>
      <c r="L23" s="8">
        <f t="shared" si="31"/>
        <v>839.23638000000005</v>
      </c>
      <c r="M23" s="8">
        <f t="shared" si="32"/>
        <v>56938</v>
      </c>
      <c r="N23" s="8">
        <f t="shared" si="32"/>
        <v>1159</v>
      </c>
      <c r="O23" s="8">
        <f t="shared" si="32"/>
        <v>56365.33</v>
      </c>
      <c r="P23" s="8">
        <f t="shared" si="32"/>
        <v>979.26300000000003</v>
      </c>
      <c r="Q23" s="8">
        <f t="shared" si="32"/>
        <v>1683.0830000000001</v>
      </c>
      <c r="R23" s="8">
        <f t="shared" si="33"/>
        <v>32316.865829999995</v>
      </c>
      <c r="S23" s="8">
        <f t="shared" si="33"/>
        <v>933.97826999999995</v>
      </c>
      <c r="T23" s="8">
        <f t="shared" si="33"/>
        <v>0</v>
      </c>
      <c r="U23" s="8">
        <f t="shared" si="33"/>
        <v>5659.9803999999995</v>
      </c>
      <c r="V23" s="8">
        <f t="shared" si="33"/>
        <v>923.33502999999996</v>
      </c>
      <c r="W23" s="8">
        <f t="shared" si="34"/>
        <v>67568</v>
      </c>
      <c r="X23" s="8">
        <f t="shared" si="34"/>
        <v>1790</v>
      </c>
      <c r="Y23" s="8">
        <f t="shared" si="34"/>
        <v>77209</v>
      </c>
      <c r="Z23" s="22">
        <f t="shared" si="34"/>
        <v>2353</v>
      </c>
      <c r="AA23" s="8">
        <f t="shared" si="3"/>
        <v>9641</v>
      </c>
      <c r="AB23" s="24">
        <f t="shared" ref="AB23:AB25" si="35">SUM(AB37,AB50,AB81,AB93,AB174,AB185,AB197,AB209,AB221)</f>
        <v>58847</v>
      </c>
      <c r="AC23" s="24">
        <f t="shared" si="5"/>
        <v>-18362</v>
      </c>
      <c r="AD23" s="25"/>
    </row>
    <row r="24" spans="2:30">
      <c r="B24" s="16" t="s">
        <v>1</v>
      </c>
      <c r="C24" s="9" t="s">
        <v>23</v>
      </c>
      <c r="D24" s="8">
        <f t="shared" si="30"/>
        <v>33210</v>
      </c>
      <c r="E24" s="8">
        <f t="shared" si="30"/>
        <v>490</v>
      </c>
      <c r="F24" s="8">
        <f t="shared" si="30"/>
        <v>31186.054</v>
      </c>
      <c r="G24" s="8">
        <f t="shared" si="30"/>
        <v>0</v>
      </c>
      <c r="H24" s="8">
        <f t="shared" si="30"/>
        <v>391</v>
      </c>
      <c r="I24" s="8">
        <f t="shared" si="31"/>
        <v>30875.65149</v>
      </c>
      <c r="J24" s="8">
        <f t="shared" si="31"/>
        <v>0</v>
      </c>
      <c r="K24" s="8">
        <f t="shared" si="31"/>
        <v>3216.88058</v>
      </c>
      <c r="L24" s="8">
        <f t="shared" si="31"/>
        <v>261.99849999999998</v>
      </c>
      <c r="M24" s="8">
        <f t="shared" si="32"/>
        <v>34174</v>
      </c>
      <c r="N24" s="8">
        <f t="shared" si="32"/>
        <v>510</v>
      </c>
      <c r="O24" s="8">
        <f t="shared" si="32"/>
        <v>33666</v>
      </c>
      <c r="P24" s="8">
        <f t="shared" si="32"/>
        <v>0</v>
      </c>
      <c r="Q24" s="8">
        <f t="shared" si="32"/>
        <v>510</v>
      </c>
      <c r="R24" s="8">
        <f t="shared" si="33"/>
        <v>19867.823849999997</v>
      </c>
      <c r="S24" s="8">
        <f t="shared" si="33"/>
        <v>0</v>
      </c>
      <c r="T24" s="8">
        <f t="shared" si="33"/>
        <v>0</v>
      </c>
      <c r="U24" s="8">
        <f t="shared" si="33"/>
        <v>2545.9164700000001</v>
      </c>
      <c r="V24" s="8">
        <f t="shared" si="33"/>
        <v>160.5523</v>
      </c>
      <c r="W24" s="8">
        <f t="shared" si="34"/>
        <v>42082</v>
      </c>
      <c r="X24" s="8">
        <f t="shared" si="34"/>
        <v>650</v>
      </c>
      <c r="Y24" s="8">
        <f t="shared" si="34"/>
        <v>49111</v>
      </c>
      <c r="Z24" s="22">
        <f t="shared" si="34"/>
        <v>1513</v>
      </c>
      <c r="AA24" s="8">
        <f t="shared" si="3"/>
        <v>7029</v>
      </c>
      <c r="AB24" s="24">
        <f t="shared" si="35"/>
        <v>35529</v>
      </c>
      <c r="AC24" s="24">
        <f t="shared" si="5"/>
        <v>-13582</v>
      </c>
      <c r="AD24" s="25"/>
    </row>
    <row r="25" spans="2:30">
      <c r="B25" s="16" t="s">
        <v>1</v>
      </c>
      <c r="C25" s="9" t="s">
        <v>24</v>
      </c>
      <c r="D25" s="8">
        <f t="shared" si="30"/>
        <v>20612</v>
      </c>
      <c r="E25" s="8">
        <f t="shared" si="30"/>
        <v>541</v>
      </c>
      <c r="F25" s="8">
        <f t="shared" si="30"/>
        <v>19217.217000000001</v>
      </c>
      <c r="G25" s="8">
        <f t="shared" si="30"/>
        <v>0</v>
      </c>
      <c r="H25" s="8">
        <f t="shared" si="30"/>
        <v>601.29999999999995</v>
      </c>
      <c r="I25" s="8">
        <f t="shared" si="31"/>
        <v>18871.244979999996</v>
      </c>
      <c r="J25" s="8">
        <f t="shared" si="31"/>
        <v>0</v>
      </c>
      <c r="K25" s="8">
        <f t="shared" si="31"/>
        <v>4804.9522299999999</v>
      </c>
      <c r="L25" s="8">
        <f t="shared" si="31"/>
        <v>390.25596000000002</v>
      </c>
      <c r="M25" s="8">
        <f t="shared" si="32"/>
        <v>20122</v>
      </c>
      <c r="N25" s="8">
        <f t="shared" si="32"/>
        <v>622</v>
      </c>
      <c r="O25" s="8">
        <f t="shared" si="32"/>
        <v>19739.980000000003</v>
      </c>
      <c r="P25" s="8">
        <f t="shared" si="32"/>
        <v>979.26300000000003</v>
      </c>
      <c r="Q25" s="8">
        <f t="shared" si="32"/>
        <v>831.69999999999993</v>
      </c>
      <c r="R25" s="8">
        <f t="shared" si="33"/>
        <v>11815.60802</v>
      </c>
      <c r="S25" s="8">
        <f t="shared" si="33"/>
        <v>933.97826999999995</v>
      </c>
      <c r="T25" s="8">
        <f t="shared" si="33"/>
        <v>0</v>
      </c>
      <c r="U25" s="8">
        <f t="shared" si="33"/>
        <v>2497.9593999999997</v>
      </c>
      <c r="V25" s="8">
        <f t="shared" si="33"/>
        <v>555.06050000000005</v>
      </c>
      <c r="W25" s="8">
        <f t="shared" si="34"/>
        <v>24152</v>
      </c>
      <c r="X25" s="8">
        <f t="shared" si="34"/>
        <v>770</v>
      </c>
      <c r="Y25" s="8">
        <f t="shared" si="34"/>
        <v>26604</v>
      </c>
      <c r="Z25" s="22">
        <f t="shared" si="34"/>
        <v>470</v>
      </c>
      <c r="AA25" s="8">
        <f t="shared" si="3"/>
        <v>2452</v>
      </c>
      <c r="AB25" s="24">
        <f t="shared" si="35"/>
        <v>22114</v>
      </c>
      <c r="AC25" s="24">
        <f t="shared" si="5"/>
        <v>-4490</v>
      </c>
      <c r="AD25" s="25"/>
    </row>
    <row r="26" spans="2:30">
      <c r="B26" s="16" t="s">
        <v>1</v>
      </c>
      <c r="C26" s="9" t="s">
        <v>25</v>
      </c>
      <c r="D26" s="8">
        <f t="shared" ref="D26:Z26" si="36">SUM(D40)</f>
        <v>0</v>
      </c>
      <c r="E26" s="8">
        <f t="shared" si="36"/>
        <v>0</v>
      </c>
      <c r="F26" s="8">
        <f t="shared" si="36"/>
        <v>230</v>
      </c>
      <c r="G26" s="8">
        <f t="shared" si="36"/>
        <v>0</v>
      </c>
      <c r="H26" s="8">
        <f t="shared" si="36"/>
        <v>0</v>
      </c>
      <c r="I26" s="8">
        <f t="shared" si="36"/>
        <v>230</v>
      </c>
      <c r="J26" s="8">
        <f t="shared" si="36"/>
        <v>0</v>
      </c>
      <c r="K26" s="8">
        <f t="shared" si="36"/>
        <v>0</v>
      </c>
      <c r="L26" s="8">
        <f t="shared" si="36"/>
        <v>0</v>
      </c>
      <c r="M26" s="8">
        <f t="shared" si="36"/>
        <v>0</v>
      </c>
      <c r="N26" s="8">
        <f t="shared" si="36"/>
        <v>0</v>
      </c>
      <c r="O26" s="8">
        <f t="shared" si="36"/>
        <v>0</v>
      </c>
      <c r="P26" s="8">
        <f t="shared" si="36"/>
        <v>0</v>
      </c>
      <c r="Q26" s="8">
        <f t="shared" si="36"/>
        <v>0</v>
      </c>
      <c r="R26" s="8">
        <f t="shared" si="36"/>
        <v>0</v>
      </c>
      <c r="S26" s="8">
        <f t="shared" si="36"/>
        <v>0</v>
      </c>
      <c r="T26" s="8">
        <f t="shared" si="36"/>
        <v>0</v>
      </c>
      <c r="U26" s="8">
        <f t="shared" si="36"/>
        <v>0</v>
      </c>
      <c r="V26" s="8">
        <f t="shared" si="36"/>
        <v>0</v>
      </c>
      <c r="W26" s="8">
        <f t="shared" si="36"/>
        <v>0</v>
      </c>
      <c r="X26" s="8">
        <f t="shared" si="36"/>
        <v>0</v>
      </c>
      <c r="Y26" s="8">
        <f t="shared" si="36"/>
        <v>0</v>
      </c>
      <c r="Z26" s="22">
        <f t="shared" si="36"/>
        <v>0</v>
      </c>
      <c r="AA26" s="8">
        <f t="shared" si="3"/>
        <v>0</v>
      </c>
      <c r="AB26" s="24">
        <f t="shared" ref="AB26" si="37">SUM(AB40)</f>
        <v>0</v>
      </c>
      <c r="AC26" s="24">
        <f t="shared" si="5"/>
        <v>0</v>
      </c>
      <c r="AD26" s="25"/>
    </row>
    <row r="27" spans="2:30">
      <c r="B27" s="16" t="s">
        <v>1</v>
      </c>
      <c r="C27" s="9" t="s">
        <v>26</v>
      </c>
      <c r="D27" s="8">
        <f t="shared" ref="D27:Z27" si="38">SUM(D41,D84,D96)</f>
        <v>2493</v>
      </c>
      <c r="E27" s="8">
        <f t="shared" si="38"/>
        <v>0</v>
      </c>
      <c r="F27" s="8">
        <f t="shared" si="38"/>
        <v>3031.183</v>
      </c>
      <c r="G27" s="8">
        <f t="shared" si="38"/>
        <v>0</v>
      </c>
      <c r="H27" s="8">
        <f t="shared" si="38"/>
        <v>115.4</v>
      </c>
      <c r="I27" s="8">
        <f t="shared" si="38"/>
        <v>3031.1712299999999</v>
      </c>
      <c r="J27" s="8">
        <f t="shared" si="38"/>
        <v>0</v>
      </c>
      <c r="K27" s="8">
        <f t="shared" si="38"/>
        <v>36.713430000000002</v>
      </c>
      <c r="L27" s="8">
        <f t="shared" si="38"/>
        <v>111.4</v>
      </c>
      <c r="M27" s="8">
        <f t="shared" si="38"/>
        <v>1895</v>
      </c>
      <c r="N27" s="8">
        <f t="shared" si="38"/>
        <v>0</v>
      </c>
      <c r="O27" s="8">
        <f t="shared" si="38"/>
        <v>1902</v>
      </c>
      <c r="P27" s="8">
        <f t="shared" si="38"/>
        <v>0</v>
      </c>
      <c r="Q27" s="8">
        <f t="shared" si="38"/>
        <v>5</v>
      </c>
      <c r="R27" s="8">
        <f t="shared" si="38"/>
        <v>52.17127</v>
      </c>
      <c r="S27" s="8">
        <f t="shared" si="38"/>
        <v>0</v>
      </c>
      <c r="T27" s="8">
        <f t="shared" si="38"/>
        <v>0</v>
      </c>
      <c r="U27" s="8">
        <f t="shared" si="38"/>
        <v>321.01571999999999</v>
      </c>
      <c r="V27" s="8">
        <f t="shared" si="38"/>
        <v>2.2095199999999999</v>
      </c>
      <c r="W27" s="8">
        <f t="shared" si="38"/>
        <v>595</v>
      </c>
      <c r="X27" s="8">
        <f t="shared" si="38"/>
        <v>0</v>
      </c>
      <c r="Y27" s="8">
        <f t="shared" si="38"/>
        <v>595</v>
      </c>
      <c r="Z27" s="22">
        <f t="shared" si="38"/>
        <v>0</v>
      </c>
      <c r="AA27" s="8">
        <f t="shared" si="3"/>
        <v>0</v>
      </c>
      <c r="AB27" s="24">
        <f>SUM(AB41,AB84,AB96,AB224)</f>
        <v>595</v>
      </c>
      <c r="AC27" s="24">
        <f t="shared" si="5"/>
        <v>0</v>
      </c>
      <c r="AD27" s="25"/>
    </row>
    <row r="28" spans="2:30">
      <c r="B28" s="16" t="s">
        <v>1</v>
      </c>
      <c r="C28" s="9" t="s">
        <v>27</v>
      </c>
      <c r="D28" s="8">
        <f t="shared" ref="D28:H31" si="39">SUM(D42,D53,D85,D97,D177,D188,D200,D212)</f>
        <v>390</v>
      </c>
      <c r="E28" s="8">
        <f t="shared" si="39"/>
        <v>0</v>
      </c>
      <c r="F28" s="8">
        <f t="shared" si="39"/>
        <v>887.85599999999999</v>
      </c>
      <c r="G28" s="8">
        <f t="shared" si="39"/>
        <v>0</v>
      </c>
      <c r="H28" s="8">
        <f t="shared" si="39"/>
        <v>30.55</v>
      </c>
      <c r="I28" s="8">
        <f t="shared" ref="I28:L31" si="40">SUM(I42,I53,I85,I97,I177,I188,I200,I212)</f>
        <v>876.95432999999991</v>
      </c>
      <c r="J28" s="8">
        <f t="shared" si="40"/>
        <v>0</v>
      </c>
      <c r="K28" s="8">
        <f t="shared" si="40"/>
        <v>0</v>
      </c>
      <c r="L28" s="8">
        <f t="shared" si="40"/>
        <v>30.547219999999999</v>
      </c>
      <c r="M28" s="8">
        <f t="shared" ref="M28:Q31" si="41">SUM(M42,M53,M85,M97,M177,M188,M200,M212)</f>
        <v>435</v>
      </c>
      <c r="N28" s="8">
        <f t="shared" si="41"/>
        <v>0</v>
      </c>
      <c r="O28" s="8">
        <f t="shared" si="41"/>
        <v>719.19999999999993</v>
      </c>
      <c r="P28" s="8">
        <f t="shared" si="41"/>
        <v>0</v>
      </c>
      <c r="Q28" s="8">
        <f t="shared" si="41"/>
        <v>94.683000000000007</v>
      </c>
      <c r="R28" s="8">
        <f t="shared" ref="R28:V31" si="42">SUM(R42,R53,R85,R97,R177,R188,R200,R212)</f>
        <v>501.31997000000001</v>
      </c>
      <c r="S28" s="8">
        <f t="shared" si="42"/>
        <v>0</v>
      </c>
      <c r="T28" s="8">
        <f t="shared" si="42"/>
        <v>0</v>
      </c>
      <c r="U28" s="8">
        <f t="shared" si="42"/>
        <v>0</v>
      </c>
      <c r="V28" s="8">
        <f t="shared" si="42"/>
        <v>94.681010000000001</v>
      </c>
      <c r="W28" s="8">
        <f t="shared" ref="W28:Z31" si="43">SUM(W42,W53,W85,W97,W177,W188,W200,W212)</f>
        <v>515</v>
      </c>
      <c r="X28" s="8">
        <f t="shared" si="43"/>
        <v>300</v>
      </c>
      <c r="Y28" s="8">
        <f t="shared" si="43"/>
        <v>585</v>
      </c>
      <c r="Z28" s="22">
        <f t="shared" si="43"/>
        <v>300</v>
      </c>
      <c r="AA28" s="8">
        <f t="shared" si="3"/>
        <v>70</v>
      </c>
      <c r="AB28" s="24">
        <f t="shared" ref="AB28" si="44">SUM(AB42,AB53,AB85,AB97,AB177,AB188,AB200,AB212)</f>
        <v>425</v>
      </c>
      <c r="AC28" s="24">
        <f t="shared" si="5"/>
        <v>-160</v>
      </c>
      <c r="AD28" s="25"/>
    </row>
    <row r="29" spans="2:30">
      <c r="B29" s="16" t="s">
        <v>1</v>
      </c>
      <c r="C29" s="9" t="s">
        <v>28</v>
      </c>
      <c r="D29" s="8">
        <f t="shared" si="39"/>
        <v>601</v>
      </c>
      <c r="E29" s="8">
        <f t="shared" si="39"/>
        <v>33</v>
      </c>
      <c r="F29" s="8">
        <f t="shared" si="39"/>
        <v>275.44</v>
      </c>
      <c r="G29" s="8">
        <f t="shared" si="39"/>
        <v>0</v>
      </c>
      <c r="H29" s="8">
        <f t="shared" si="39"/>
        <v>92</v>
      </c>
      <c r="I29" s="8">
        <f t="shared" si="40"/>
        <v>265.41974999999996</v>
      </c>
      <c r="J29" s="8">
        <f t="shared" si="40"/>
        <v>0</v>
      </c>
      <c r="K29" s="8">
        <f t="shared" si="40"/>
        <v>87.092320000000001</v>
      </c>
      <c r="L29" s="8">
        <f t="shared" si="40"/>
        <v>45.034699999999994</v>
      </c>
      <c r="M29" s="8">
        <f t="shared" si="41"/>
        <v>312</v>
      </c>
      <c r="N29" s="8">
        <f t="shared" si="41"/>
        <v>27</v>
      </c>
      <c r="O29" s="8">
        <f t="shared" si="41"/>
        <v>338.15</v>
      </c>
      <c r="P29" s="8">
        <f t="shared" si="41"/>
        <v>0</v>
      </c>
      <c r="Q29" s="8">
        <f t="shared" si="41"/>
        <v>241.7</v>
      </c>
      <c r="R29" s="8">
        <f t="shared" si="42"/>
        <v>79.942720000000008</v>
      </c>
      <c r="S29" s="8">
        <f t="shared" si="42"/>
        <v>0</v>
      </c>
      <c r="T29" s="8">
        <f t="shared" si="42"/>
        <v>0</v>
      </c>
      <c r="U29" s="8">
        <f t="shared" si="42"/>
        <v>295.08881000000002</v>
      </c>
      <c r="V29" s="8">
        <f t="shared" si="42"/>
        <v>110.8317</v>
      </c>
      <c r="W29" s="8">
        <f t="shared" si="43"/>
        <v>224</v>
      </c>
      <c r="X29" s="8">
        <f t="shared" si="43"/>
        <v>70</v>
      </c>
      <c r="Y29" s="8">
        <f t="shared" si="43"/>
        <v>314</v>
      </c>
      <c r="Z29" s="22">
        <f t="shared" si="43"/>
        <v>70</v>
      </c>
      <c r="AA29" s="8">
        <f t="shared" si="3"/>
        <v>90</v>
      </c>
      <c r="AB29" s="24">
        <f t="shared" ref="AB29" si="45">SUM(AB43,AB54,AB86,AB98,AB178,AB189,AB201,AB213)</f>
        <v>184</v>
      </c>
      <c r="AC29" s="24">
        <f t="shared" si="5"/>
        <v>-130</v>
      </c>
      <c r="AD29" s="25"/>
    </row>
    <row r="30" spans="2:30">
      <c r="B30" s="16" t="s">
        <v>1</v>
      </c>
      <c r="C30" s="10" t="s">
        <v>29</v>
      </c>
      <c r="D30" s="8">
        <f t="shared" si="39"/>
        <v>601</v>
      </c>
      <c r="E30" s="8">
        <f t="shared" si="39"/>
        <v>33</v>
      </c>
      <c r="F30" s="8">
        <f t="shared" si="39"/>
        <v>275.44</v>
      </c>
      <c r="G30" s="8">
        <f t="shared" si="39"/>
        <v>0</v>
      </c>
      <c r="H30" s="8">
        <f t="shared" si="39"/>
        <v>92</v>
      </c>
      <c r="I30" s="8">
        <f t="shared" si="40"/>
        <v>265.41974999999996</v>
      </c>
      <c r="J30" s="8">
        <f t="shared" si="40"/>
        <v>0</v>
      </c>
      <c r="K30" s="8">
        <f t="shared" si="40"/>
        <v>87.092320000000001</v>
      </c>
      <c r="L30" s="8">
        <f t="shared" si="40"/>
        <v>45.034699999999994</v>
      </c>
      <c r="M30" s="8">
        <f t="shared" si="41"/>
        <v>312</v>
      </c>
      <c r="N30" s="8">
        <f t="shared" si="41"/>
        <v>27</v>
      </c>
      <c r="O30" s="8">
        <f t="shared" si="41"/>
        <v>338.15</v>
      </c>
      <c r="P30" s="8">
        <f t="shared" si="41"/>
        <v>0</v>
      </c>
      <c r="Q30" s="8">
        <f t="shared" si="41"/>
        <v>241.7</v>
      </c>
      <c r="R30" s="8">
        <f t="shared" si="42"/>
        <v>79.942720000000008</v>
      </c>
      <c r="S30" s="8">
        <f t="shared" si="42"/>
        <v>0</v>
      </c>
      <c r="T30" s="8">
        <f t="shared" si="42"/>
        <v>0</v>
      </c>
      <c r="U30" s="8">
        <f t="shared" si="42"/>
        <v>295.08881000000002</v>
      </c>
      <c r="V30" s="8">
        <f t="shared" si="42"/>
        <v>110.8317</v>
      </c>
      <c r="W30" s="8">
        <f t="shared" si="43"/>
        <v>224</v>
      </c>
      <c r="X30" s="8">
        <f t="shared" si="43"/>
        <v>70</v>
      </c>
      <c r="Y30" s="8">
        <f t="shared" si="43"/>
        <v>242</v>
      </c>
      <c r="Z30" s="22">
        <f t="shared" si="43"/>
        <v>70</v>
      </c>
      <c r="AA30" s="8">
        <f t="shared" si="3"/>
        <v>18</v>
      </c>
      <c r="AB30" s="24">
        <f t="shared" ref="AB30" si="46">SUM(AB44,AB55,AB87,AB99,AB179,AB190,AB202,AB214)</f>
        <v>184</v>
      </c>
      <c r="AC30" s="24">
        <f t="shared" si="5"/>
        <v>-58</v>
      </c>
      <c r="AD30" s="25"/>
    </row>
    <row r="31" spans="2:30" ht="30">
      <c r="B31" s="16" t="s">
        <v>1</v>
      </c>
      <c r="C31" s="11" t="s">
        <v>30</v>
      </c>
      <c r="D31" s="8">
        <f t="shared" si="39"/>
        <v>501</v>
      </c>
      <c r="E31" s="8">
        <f t="shared" si="39"/>
        <v>33</v>
      </c>
      <c r="F31" s="8">
        <f t="shared" si="39"/>
        <v>204.28</v>
      </c>
      <c r="G31" s="8">
        <f t="shared" si="39"/>
        <v>0</v>
      </c>
      <c r="H31" s="8">
        <f t="shared" si="39"/>
        <v>92</v>
      </c>
      <c r="I31" s="8">
        <f t="shared" si="40"/>
        <v>194.26732999999999</v>
      </c>
      <c r="J31" s="8">
        <f t="shared" si="40"/>
        <v>0</v>
      </c>
      <c r="K31" s="8">
        <f t="shared" si="40"/>
        <v>87.092320000000001</v>
      </c>
      <c r="L31" s="8">
        <f t="shared" si="40"/>
        <v>45.034699999999994</v>
      </c>
      <c r="M31" s="8">
        <f t="shared" si="41"/>
        <v>312</v>
      </c>
      <c r="N31" s="8">
        <f t="shared" si="41"/>
        <v>27</v>
      </c>
      <c r="O31" s="8">
        <f t="shared" si="41"/>
        <v>338.15</v>
      </c>
      <c r="P31" s="8">
        <f t="shared" si="41"/>
        <v>0</v>
      </c>
      <c r="Q31" s="8">
        <f t="shared" si="41"/>
        <v>241.7</v>
      </c>
      <c r="R31" s="8">
        <f t="shared" si="42"/>
        <v>79.942720000000008</v>
      </c>
      <c r="S31" s="8">
        <f t="shared" si="42"/>
        <v>0</v>
      </c>
      <c r="T31" s="8">
        <f t="shared" si="42"/>
        <v>0</v>
      </c>
      <c r="U31" s="8">
        <f t="shared" si="42"/>
        <v>295.08881000000002</v>
      </c>
      <c r="V31" s="8">
        <f t="shared" si="42"/>
        <v>110.8317</v>
      </c>
      <c r="W31" s="8">
        <f t="shared" si="43"/>
        <v>224</v>
      </c>
      <c r="X31" s="8">
        <f t="shared" si="43"/>
        <v>70</v>
      </c>
      <c r="Y31" s="8">
        <f t="shared" si="43"/>
        <v>242</v>
      </c>
      <c r="Z31" s="22">
        <f t="shared" si="43"/>
        <v>70</v>
      </c>
      <c r="AA31" s="8">
        <f t="shared" si="3"/>
        <v>18</v>
      </c>
      <c r="AB31" s="24">
        <f t="shared" ref="AB31" si="47">SUM(AB45,AB56,AB88,AB100,AB180,AB191,AB203,AB215)</f>
        <v>184</v>
      </c>
      <c r="AC31" s="24">
        <f t="shared" si="5"/>
        <v>-58</v>
      </c>
      <c r="AD31" s="25"/>
    </row>
    <row r="32" spans="2:30" ht="30">
      <c r="B32" s="16" t="s">
        <v>1</v>
      </c>
      <c r="C32" s="11" t="s">
        <v>31</v>
      </c>
      <c r="D32" s="8">
        <f t="shared" ref="D32:Z32" si="48">SUM(D204,D216)</f>
        <v>100</v>
      </c>
      <c r="E32" s="8">
        <f t="shared" si="48"/>
        <v>0</v>
      </c>
      <c r="F32" s="8">
        <f t="shared" si="48"/>
        <v>71.16</v>
      </c>
      <c r="G32" s="8">
        <f t="shared" si="48"/>
        <v>0</v>
      </c>
      <c r="H32" s="8">
        <f t="shared" si="48"/>
        <v>0</v>
      </c>
      <c r="I32" s="8">
        <f t="shared" si="48"/>
        <v>71.152420000000006</v>
      </c>
      <c r="J32" s="8">
        <f t="shared" si="48"/>
        <v>0</v>
      </c>
      <c r="K32" s="8">
        <f t="shared" si="48"/>
        <v>0</v>
      </c>
      <c r="L32" s="8">
        <f t="shared" si="48"/>
        <v>0</v>
      </c>
      <c r="M32" s="8">
        <f t="shared" si="48"/>
        <v>0</v>
      </c>
      <c r="N32" s="8">
        <f t="shared" si="48"/>
        <v>0</v>
      </c>
      <c r="O32" s="8">
        <f t="shared" si="48"/>
        <v>0</v>
      </c>
      <c r="P32" s="8">
        <f t="shared" si="48"/>
        <v>0</v>
      </c>
      <c r="Q32" s="8">
        <f t="shared" si="48"/>
        <v>0</v>
      </c>
      <c r="R32" s="8">
        <f t="shared" si="48"/>
        <v>0</v>
      </c>
      <c r="S32" s="8">
        <f t="shared" si="48"/>
        <v>0</v>
      </c>
      <c r="T32" s="8">
        <f t="shared" si="48"/>
        <v>0</v>
      </c>
      <c r="U32" s="8">
        <f t="shared" si="48"/>
        <v>0</v>
      </c>
      <c r="V32" s="8">
        <f t="shared" si="48"/>
        <v>0</v>
      </c>
      <c r="W32" s="8">
        <f t="shared" si="48"/>
        <v>0</v>
      </c>
      <c r="X32" s="8">
        <f t="shared" si="48"/>
        <v>0</v>
      </c>
      <c r="Y32" s="8">
        <f t="shared" si="48"/>
        <v>0</v>
      </c>
      <c r="Z32" s="22">
        <f t="shared" si="48"/>
        <v>0</v>
      </c>
      <c r="AA32" s="8">
        <f t="shared" si="3"/>
        <v>0</v>
      </c>
      <c r="AB32" s="24">
        <f t="shared" ref="AB32" si="49">SUM(AB204,AB216)</f>
        <v>0</v>
      </c>
      <c r="AC32" s="24">
        <f t="shared" si="5"/>
        <v>0</v>
      </c>
      <c r="AD32" s="25"/>
    </row>
    <row r="33" spans="2:31">
      <c r="B33" s="16" t="s">
        <v>1</v>
      </c>
      <c r="C33" s="7" t="s">
        <v>32</v>
      </c>
      <c r="D33" s="8">
        <f t="shared" ref="D33:Z33" si="50">SUM(D46,D57,D89,D101,D181,D193,D205,D217)</f>
        <v>497</v>
      </c>
      <c r="E33" s="8">
        <f t="shared" si="50"/>
        <v>36</v>
      </c>
      <c r="F33" s="8">
        <f t="shared" si="50"/>
        <v>1178.1200000000001</v>
      </c>
      <c r="G33" s="8">
        <f t="shared" si="50"/>
        <v>0</v>
      </c>
      <c r="H33" s="8">
        <f t="shared" si="50"/>
        <v>94</v>
      </c>
      <c r="I33" s="8">
        <f t="shared" si="50"/>
        <v>1168.1956699999998</v>
      </c>
      <c r="J33" s="8">
        <f t="shared" si="50"/>
        <v>0</v>
      </c>
      <c r="K33" s="8">
        <f t="shared" si="50"/>
        <v>479.45296999999999</v>
      </c>
      <c r="L33" s="8">
        <f t="shared" si="50"/>
        <v>61.709180000000003</v>
      </c>
      <c r="M33" s="8">
        <f t="shared" si="50"/>
        <v>1450</v>
      </c>
      <c r="N33" s="8">
        <f t="shared" si="50"/>
        <v>41</v>
      </c>
      <c r="O33" s="8">
        <f t="shared" si="50"/>
        <v>3322.67</v>
      </c>
      <c r="P33" s="8">
        <f t="shared" si="50"/>
        <v>20.736999999999998</v>
      </c>
      <c r="Q33" s="8">
        <f t="shared" si="50"/>
        <v>87.984999999999999</v>
      </c>
      <c r="R33" s="8">
        <f t="shared" si="50"/>
        <v>471.86450000000002</v>
      </c>
      <c r="S33" s="8">
        <f t="shared" si="50"/>
        <v>20.114979999999999</v>
      </c>
      <c r="T33" s="8">
        <f t="shared" si="50"/>
        <v>0</v>
      </c>
      <c r="U33" s="8">
        <f t="shared" si="50"/>
        <v>50.273420000000002</v>
      </c>
      <c r="V33" s="8">
        <f t="shared" si="50"/>
        <v>41.630830000000003</v>
      </c>
      <c r="W33" s="8">
        <f t="shared" si="50"/>
        <v>2432</v>
      </c>
      <c r="X33" s="8">
        <f t="shared" si="50"/>
        <v>100</v>
      </c>
      <c r="Y33" s="8">
        <f t="shared" si="50"/>
        <v>10912</v>
      </c>
      <c r="Z33" s="22">
        <f t="shared" si="50"/>
        <v>100</v>
      </c>
      <c r="AA33" s="8">
        <f t="shared" si="3"/>
        <v>8480</v>
      </c>
      <c r="AB33" s="24">
        <f t="shared" ref="AB33" si="51">SUM(AB46,AB57,AB89,AB101,AB181,AB193,AB205,AB217)</f>
        <v>1131</v>
      </c>
      <c r="AC33" s="24">
        <f t="shared" si="5"/>
        <v>-9781</v>
      </c>
      <c r="AD33" s="25"/>
    </row>
    <row r="34" spans="2:31" ht="45">
      <c r="B34" s="16" t="s">
        <v>35</v>
      </c>
      <c r="C34" s="5" t="s">
        <v>36</v>
      </c>
      <c r="D34" s="6">
        <f t="shared" ref="D34:Z34" si="52">SUM(D37,D46)</f>
        <v>11850</v>
      </c>
      <c r="E34" s="6">
        <f t="shared" si="52"/>
        <v>0</v>
      </c>
      <c r="F34" s="6">
        <f t="shared" si="52"/>
        <v>12311.63</v>
      </c>
      <c r="G34" s="6">
        <f t="shared" si="52"/>
        <v>0</v>
      </c>
      <c r="H34" s="6">
        <f t="shared" si="52"/>
        <v>0</v>
      </c>
      <c r="I34" s="6">
        <f t="shared" si="52"/>
        <v>12244.837769999998</v>
      </c>
      <c r="J34" s="6">
        <f t="shared" si="52"/>
        <v>0</v>
      </c>
      <c r="K34" s="6">
        <f t="shared" si="52"/>
        <v>32.61992</v>
      </c>
      <c r="L34" s="6">
        <f t="shared" si="52"/>
        <v>0</v>
      </c>
      <c r="M34" s="6">
        <f t="shared" si="52"/>
        <v>10815</v>
      </c>
      <c r="N34" s="6">
        <f t="shared" si="52"/>
        <v>0</v>
      </c>
      <c r="O34" s="6">
        <f t="shared" si="52"/>
        <v>12115</v>
      </c>
      <c r="P34" s="6">
        <f t="shared" si="52"/>
        <v>1000</v>
      </c>
      <c r="Q34" s="6">
        <f t="shared" si="52"/>
        <v>0</v>
      </c>
      <c r="R34" s="6">
        <f t="shared" si="52"/>
        <v>5047.1624799999991</v>
      </c>
      <c r="S34" s="6">
        <f t="shared" si="52"/>
        <v>954.0932499999999</v>
      </c>
      <c r="T34" s="6">
        <f t="shared" si="52"/>
        <v>0</v>
      </c>
      <c r="U34" s="6">
        <f t="shared" si="52"/>
        <v>142.44035</v>
      </c>
      <c r="V34" s="6">
        <f t="shared" si="52"/>
        <v>0</v>
      </c>
      <c r="W34" s="6">
        <f t="shared" si="52"/>
        <v>12100</v>
      </c>
      <c r="X34" s="6">
        <f t="shared" si="52"/>
        <v>0</v>
      </c>
      <c r="Y34" s="6">
        <f t="shared" si="52"/>
        <v>13354</v>
      </c>
      <c r="Z34" s="21">
        <f t="shared" si="52"/>
        <v>0</v>
      </c>
      <c r="AA34" s="6">
        <f t="shared" si="3"/>
        <v>1254</v>
      </c>
      <c r="AB34" s="12">
        <f t="shared" ref="AB34" si="53">SUM(AB37,AB46)</f>
        <v>9316</v>
      </c>
      <c r="AC34" s="12">
        <f t="shared" si="5"/>
        <v>-4038</v>
      </c>
      <c r="AD34" s="263" t="s">
        <v>1083</v>
      </c>
    </row>
    <row r="35" spans="2:31">
      <c r="B35" s="16" t="s">
        <v>1</v>
      </c>
      <c r="C35" s="7" t="s">
        <v>20</v>
      </c>
      <c r="D35" s="8">
        <v>237</v>
      </c>
      <c r="E35" s="8">
        <v>0</v>
      </c>
      <c r="F35" s="8">
        <v>0</v>
      </c>
      <c r="G35" s="8">
        <v>0</v>
      </c>
      <c r="H35" s="8">
        <v>0</v>
      </c>
      <c r="I35" s="8">
        <v>0</v>
      </c>
      <c r="J35" s="8">
        <v>0</v>
      </c>
      <c r="K35" s="8">
        <v>0</v>
      </c>
      <c r="L35" s="8">
        <v>0</v>
      </c>
      <c r="M35" s="8">
        <v>200</v>
      </c>
      <c r="N35" s="8">
        <v>0</v>
      </c>
      <c r="O35" s="8">
        <v>0</v>
      </c>
      <c r="P35" s="8">
        <v>0</v>
      </c>
      <c r="Q35" s="8">
        <v>0</v>
      </c>
      <c r="R35" s="8">
        <v>0</v>
      </c>
      <c r="S35" s="8">
        <v>0</v>
      </c>
      <c r="T35" s="8">
        <v>0</v>
      </c>
      <c r="U35" s="8">
        <v>0</v>
      </c>
      <c r="V35" s="8">
        <v>0</v>
      </c>
      <c r="W35" s="8">
        <v>200</v>
      </c>
      <c r="X35" s="8">
        <v>0</v>
      </c>
      <c r="Y35" s="8">
        <v>200</v>
      </c>
      <c r="Z35" s="22">
        <v>0</v>
      </c>
      <c r="AA35" s="8">
        <f t="shared" si="3"/>
        <v>0</v>
      </c>
      <c r="AB35" s="24">
        <v>200</v>
      </c>
      <c r="AC35" s="24">
        <f t="shared" si="5"/>
        <v>0</v>
      </c>
      <c r="AD35" s="264"/>
    </row>
    <row r="36" spans="2:31">
      <c r="B36" s="16" t="s">
        <v>1</v>
      </c>
      <c r="C36" s="7" t="s">
        <v>21</v>
      </c>
      <c r="D36" s="8">
        <v>139</v>
      </c>
      <c r="E36" s="8">
        <v>0</v>
      </c>
      <c r="F36" s="8">
        <v>0</v>
      </c>
      <c r="G36" s="8">
        <v>0</v>
      </c>
      <c r="H36" s="8">
        <v>0</v>
      </c>
      <c r="I36" s="8">
        <v>0</v>
      </c>
      <c r="J36" s="8">
        <v>0</v>
      </c>
      <c r="K36" s="8">
        <v>0</v>
      </c>
      <c r="L36" s="8">
        <v>0</v>
      </c>
      <c r="M36" s="8">
        <v>114</v>
      </c>
      <c r="N36" s="8">
        <v>0</v>
      </c>
      <c r="O36" s="8">
        <v>0</v>
      </c>
      <c r="P36" s="8">
        <v>0</v>
      </c>
      <c r="Q36" s="8">
        <v>0</v>
      </c>
      <c r="R36" s="8">
        <v>0</v>
      </c>
      <c r="S36" s="8">
        <v>0</v>
      </c>
      <c r="T36" s="8">
        <v>0</v>
      </c>
      <c r="U36" s="8">
        <v>0</v>
      </c>
      <c r="V36" s="8">
        <v>0</v>
      </c>
      <c r="W36" s="8">
        <v>114</v>
      </c>
      <c r="X36" s="8">
        <v>0</v>
      </c>
      <c r="Y36" s="8">
        <v>114</v>
      </c>
      <c r="Z36" s="22">
        <v>0</v>
      </c>
      <c r="AA36" s="8">
        <f t="shared" si="3"/>
        <v>0</v>
      </c>
      <c r="AB36" s="24">
        <v>114</v>
      </c>
      <c r="AC36" s="24">
        <f t="shared" si="5"/>
        <v>0</v>
      </c>
      <c r="AD36" s="264"/>
    </row>
    <row r="37" spans="2:31">
      <c r="B37" s="16" t="s">
        <v>1</v>
      </c>
      <c r="C37" s="7" t="s">
        <v>22</v>
      </c>
      <c r="D37" s="8">
        <f t="shared" ref="D37:Z37" si="54">SUM(D38:D43)</f>
        <v>11755</v>
      </c>
      <c r="E37" s="8">
        <f t="shared" si="54"/>
        <v>0</v>
      </c>
      <c r="F37" s="8">
        <f t="shared" si="54"/>
        <v>12211.338</v>
      </c>
      <c r="G37" s="8">
        <f t="shared" si="54"/>
        <v>0</v>
      </c>
      <c r="H37" s="8">
        <f t="shared" si="54"/>
        <v>0</v>
      </c>
      <c r="I37" s="8">
        <f t="shared" si="54"/>
        <v>12144.546279999999</v>
      </c>
      <c r="J37" s="8">
        <f t="shared" si="54"/>
        <v>0</v>
      </c>
      <c r="K37" s="8">
        <f t="shared" si="54"/>
        <v>32.61992</v>
      </c>
      <c r="L37" s="8">
        <f t="shared" si="54"/>
        <v>0</v>
      </c>
      <c r="M37" s="8">
        <f t="shared" si="54"/>
        <v>9915</v>
      </c>
      <c r="N37" s="8">
        <f t="shared" si="54"/>
        <v>0</v>
      </c>
      <c r="O37" s="8">
        <f t="shared" si="54"/>
        <v>9915</v>
      </c>
      <c r="P37" s="8">
        <f t="shared" si="54"/>
        <v>979.26300000000003</v>
      </c>
      <c r="Q37" s="8">
        <f t="shared" si="54"/>
        <v>0</v>
      </c>
      <c r="R37" s="8">
        <f t="shared" si="54"/>
        <v>4980.2894799999995</v>
      </c>
      <c r="S37" s="8">
        <f t="shared" si="54"/>
        <v>933.97826999999995</v>
      </c>
      <c r="T37" s="8">
        <f t="shared" si="54"/>
        <v>0</v>
      </c>
      <c r="U37" s="8">
        <f t="shared" si="54"/>
        <v>142.44035</v>
      </c>
      <c r="V37" s="8">
        <f t="shared" si="54"/>
        <v>0</v>
      </c>
      <c r="W37" s="8">
        <f t="shared" si="54"/>
        <v>11044</v>
      </c>
      <c r="X37" s="8">
        <f t="shared" si="54"/>
        <v>0</v>
      </c>
      <c r="Y37" s="8">
        <f t="shared" si="54"/>
        <v>12057</v>
      </c>
      <c r="Z37" s="22">
        <f t="shared" si="54"/>
        <v>0</v>
      </c>
      <c r="AA37" s="8">
        <f t="shared" si="3"/>
        <v>1013</v>
      </c>
      <c r="AB37" s="24">
        <f t="shared" ref="AB37" si="55">SUM(AB38:AB43)</f>
        <v>8616</v>
      </c>
      <c r="AC37" s="24">
        <f t="shared" si="5"/>
        <v>-3441</v>
      </c>
      <c r="AD37" s="264"/>
      <c r="AE37" s="245">
        <f>479050*12+251400</f>
        <v>6000000</v>
      </c>
    </row>
    <row r="38" spans="2:31">
      <c r="B38" s="16" t="s">
        <v>1</v>
      </c>
      <c r="C38" s="9" t="s">
        <v>23</v>
      </c>
      <c r="D38" s="8">
        <v>5400</v>
      </c>
      <c r="E38" s="8">
        <v>0</v>
      </c>
      <c r="F38" s="8">
        <v>4557.1000000000004</v>
      </c>
      <c r="G38" s="8">
        <v>0</v>
      </c>
      <c r="H38" s="8">
        <v>0</v>
      </c>
      <c r="I38" s="8">
        <v>4555.8255200000003</v>
      </c>
      <c r="J38" s="8">
        <v>0</v>
      </c>
      <c r="K38" s="8">
        <v>0</v>
      </c>
      <c r="L38" s="8">
        <v>0</v>
      </c>
      <c r="M38" s="8">
        <v>4200</v>
      </c>
      <c r="N38" s="8">
        <v>0</v>
      </c>
      <c r="O38" s="8">
        <v>4200</v>
      </c>
      <c r="P38" s="8">
        <v>0</v>
      </c>
      <c r="Q38" s="8">
        <v>0</v>
      </c>
      <c r="R38" s="8">
        <v>2393.8156800000002</v>
      </c>
      <c r="S38" s="8">
        <v>0</v>
      </c>
      <c r="T38" s="8">
        <v>0</v>
      </c>
      <c r="U38" s="8">
        <v>0</v>
      </c>
      <c r="V38" s="8">
        <v>0</v>
      </c>
      <c r="W38" s="8">
        <v>5631</v>
      </c>
      <c r="X38" s="8">
        <v>0</v>
      </c>
      <c r="Y38" s="8">
        <v>6000</v>
      </c>
      <c r="Z38" s="22">
        <v>0</v>
      </c>
      <c r="AA38" s="8">
        <f t="shared" si="3"/>
        <v>369</v>
      </c>
      <c r="AB38" s="24">
        <v>4200</v>
      </c>
      <c r="AC38" s="24">
        <f t="shared" si="5"/>
        <v>-1800</v>
      </c>
      <c r="AD38" s="264"/>
      <c r="AE38" s="245">
        <f>433150*12+433200</f>
        <v>5631000</v>
      </c>
    </row>
    <row r="39" spans="2:31">
      <c r="B39" s="16" t="s">
        <v>1</v>
      </c>
      <c r="C39" s="9" t="s">
        <v>24</v>
      </c>
      <c r="D39" s="8">
        <v>3765</v>
      </c>
      <c r="E39" s="8">
        <v>0</v>
      </c>
      <c r="F39" s="8">
        <v>4015.518</v>
      </c>
      <c r="G39" s="8">
        <v>0</v>
      </c>
      <c r="H39" s="8">
        <v>0</v>
      </c>
      <c r="I39" s="8">
        <v>3951.2229400000001</v>
      </c>
      <c r="J39" s="8">
        <v>0</v>
      </c>
      <c r="K39" s="8">
        <v>0</v>
      </c>
      <c r="L39" s="8">
        <v>0</v>
      </c>
      <c r="M39" s="8">
        <v>3765</v>
      </c>
      <c r="N39" s="8">
        <v>0</v>
      </c>
      <c r="O39" s="8">
        <v>3765</v>
      </c>
      <c r="P39" s="8">
        <v>979.26300000000003</v>
      </c>
      <c r="Q39" s="8">
        <v>0</v>
      </c>
      <c r="R39" s="8">
        <v>2510.2454600000001</v>
      </c>
      <c r="S39" s="8">
        <v>933.97826999999995</v>
      </c>
      <c r="T39" s="8">
        <v>0</v>
      </c>
      <c r="U39" s="8">
        <v>0</v>
      </c>
      <c r="V39" s="8">
        <v>0</v>
      </c>
      <c r="W39" s="8">
        <v>4762</v>
      </c>
      <c r="X39" s="8">
        <v>0</v>
      </c>
      <c r="Y39" s="8">
        <v>5406</v>
      </c>
      <c r="Z39" s="22">
        <v>0</v>
      </c>
      <c r="AA39" s="8">
        <f t="shared" si="3"/>
        <v>644</v>
      </c>
      <c r="AB39" s="24">
        <f>8616-4700</f>
        <v>3916</v>
      </c>
      <c r="AC39" s="24">
        <f t="shared" si="5"/>
        <v>-1490</v>
      </c>
      <c r="AD39" s="264"/>
    </row>
    <row r="40" spans="2:31">
      <c r="B40" s="16" t="s">
        <v>1</v>
      </c>
      <c r="C40" s="9" t="s">
        <v>25</v>
      </c>
      <c r="D40" s="8">
        <v>0</v>
      </c>
      <c r="E40" s="8">
        <v>0</v>
      </c>
      <c r="F40" s="8">
        <v>230</v>
      </c>
      <c r="G40" s="8">
        <v>0</v>
      </c>
      <c r="H40" s="8">
        <v>0</v>
      </c>
      <c r="I40" s="8">
        <v>230</v>
      </c>
      <c r="J40" s="8">
        <v>0</v>
      </c>
      <c r="K40" s="8">
        <v>0</v>
      </c>
      <c r="L40" s="8">
        <v>0</v>
      </c>
      <c r="M40" s="8">
        <v>0</v>
      </c>
      <c r="N40" s="8">
        <v>0</v>
      </c>
      <c r="O40" s="8">
        <v>0</v>
      </c>
      <c r="P40" s="8">
        <v>0</v>
      </c>
      <c r="Q40" s="8">
        <v>0</v>
      </c>
      <c r="R40" s="8">
        <v>0</v>
      </c>
      <c r="S40" s="8">
        <v>0</v>
      </c>
      <c r="T40" s="8">
        <v>0</v>
      </c>
      <c r="U40" s="8">
        <v>0</v>
      </c>
      <c r="V40" s="8">
        <v>0</v>
      </c>
      <c r="W40" s="8">
        <v>0</v>
      </c>
      <c r="X40" s="8">
        <v>0</v>
      </c>
      <c r="Y40" s="8">
        <v>0</v>
      </c>
      <c r="Z40" s="22">
        <v>0</v>
      </c>
      <c r="AA40" s="8">
        <f t="shared" si="3"/>
        <v>0</v>
      </c>
      <c r="AB40" s="24">
        <v>0</v>
      </c>
      <c r="AC40" s="24">
        <f t="shared" si="5"/>
        <v>0</v>
      </c>
      <c r="AD40" s="264"/>
    </row>
    <row r="41" spans="2:31">
      <c r="B41" s="16" t="s">
        <v>1</v>
      </c>
      <c r="C41" s="9" t="s">
        <v>26</v>
      </c>
      <c r="D41" s="8">
        <v>2440</v>
      </c>
      <c r="E41" s="8">
        <v>0</v>
      </c>
      <c r="F41" s="8">
        <v>2985.29</v>
      </c>
      <c r="G41" s="8">
        <v>0</v>
      </c>
      <c r="H41" s="8">
        <v>0</v>
      </c>
      <c r="I41" s="8">
        <v>2985.2812100000001</v>
      </c>
      <c r="J41" s="8">
        <v>0</v>
      </c>
      <c r="K41" s="8">
        <v>32.61992</v>
      </c>
      <c r="L41" s="8">
        <v>0</v>
      </c>
      <c r="M41" s="8">
        <v>1800</v>
      </c>
      <c r="N41" s="8">
        <v>0</v>
      </c>
      <c r="O41" s="8">
        <v>1800</v>
      </c>
      <c r="P41" s="8">
        <v>0</v>
      </c>
      <c r="Q41" s="8">
        <v>0</v>
      </c>
      <c r="R41" s="8">
        <v>0</v>
      </c>
      <c r="S41" s="8">
        <v>0</v>
      </c>
      <c r="T41" s="8">
        <v>0</v>
      </c>
      <c r="U41" s="8">
        <v>142.44035</v>
      </c>
      <c r="V41" s="8">
        <v>0</v>
      </c>
      <c r="W41" s="8">
        <v>500</v>
      </c>
      <c r="X41" s="8">
        <v>0</v>
      </c>
      <c r="Y41" s="8">
        <v>500</v>
      </c>
      <c r="Z41" s="22">
        <v>0</v>
      </c>
      <c r="AA41" s="8">
        <f t="shared" si="3"/>
        <v>0</v>
      </c>
      <c r="AB41" s="24">
        <v>500</v>
      </c>
      <c r="AC41" s="24">
        <f t="shared" si="5"/>
        <v>0</v>
      </c>
      <c r="AD41" s="264"/>
    </row>
    <row r="42" spans="2:31">
      <c r="B42" s="16" t="s">
        <v>1</v>
      </c>
      <c r="C42" s="9" t="s">
        <v>27</v>
      </c>
      <c r="D42" s="8">
        <v>110</v>
      </c>
      <c r="E42" s="8">
        <v>0</v>
      </c>
      <c r="F42" s="8">
        <v>396.53</v>
      </c>
      <c r="G42" s="8">
        <v>0</v>
      </c>
      <c r="H42" s="8">
        <v>0</v>
      </c>
      <c r="I42" s="8">
        <v>395.32182</v>
      </c>
      <c r="J42" s="8">
        <v>0</v>
      </c>
      <c r="K42" s="8">
        <v>0</v>
      </c>
      <c r="L42" s="8">
        <v>0</v>
      </c>
      <c r="M42" s="8">
        <v>110</v>
      </c>
      <c r="N42" s="8">
        <v>0</v>
      </c>
      <c r="O42" s="8">
        <v>110</v>
      </c>
      <c r="P42" s="8">
        <v>0</v>
      </c>
      <c r="Q42" s="8">
        <v>0</v>
      </c>
      <c r="R42" s="8">
        <v>59.745179999999998</v>
      </c>
      <c r="S42" s="8">
        <v>0</v>
      </c>
      <c r="T42" s="8">
        <v>0</v>
      </c>
      <c r="U42" s="8">
        <v>0</v>
      </c>
      <c r="V42" s="8">
        <v>0</v>
      </c>
      <c r="W42" s="8">
        <v>110</v>
      </c>
      <c r="X42" s="8">
        <v>0</v>
      </c>
      <c r="Y42" s="8">
        <v>110</v>
      </c>
      <c r="Z42" s="22">
        <v>0</v>
      </c>
      <c r="AA42" s="8">
        <f t="shared" si="3"/>
        <v>0</v>
      </c>
      <c r="AB42" s="24"/>
      <c r="AC42" s="24">
        <f t="shared" si="5"/>
        <v>-110</v>
      </c>
      <c r="AD42" s="264"/>
    </row>
    <row r="43" spans="2:31">
      <c r="B43" s="16" t="s">
        <v>1</v>
      </c>
      <c r="C43" s="9" t="s">
        <v>28</v>
      </c>
      <c r="D43" s="8">
        <f>SUM(D44)</f>
        <v>40</v>
      </c>
      <c r="E43" s="8">
        <f>SUM(E44)</f>
        <v>0</v>
      </c>
      <c r="F43" s="8">
        <f t="shared" ref="F43:H44" si="56">SUM(F44)</f>
        <v>26.9</v>
      </c>
      <c r="G43" s="8">
        <f t="shared" si="56"/>
        <v>0</v>
      </c>
      <c r="H43" s="8">
        <f t="shared" si="56"/>
        <v>0</v>
      </c>
      <c r="I43" s="8">
        <f t="shared" ref="I43:L44" si="57">SUM(I44)</f>
        <v>26.89479</v>
      </c>
      <c r="J43" s="8">
        <f t="shared" si="57"/>
        <v>0</v>
      </c>
      <c r="K43" s="8">
        <f t="shared" si="57"/>
        <v>0</v>
      </c>
      <c r="L43" s="8">
        <f t="shared" si="57"/>
        <v>0</v>
      </c>
      <c r="M43" s="8">
        <f>SUM(M44)</f>
        <v>40</v>
      </c>
      <c r="N43" s="8">
        <f>SUM(N44)</f>
        <v>0</v>
      </c>
      <c r="O43" s="8">
        <f t="shared" ref="O43:Q44" si="58">SUM(O44)</f>
        <v>40</v>
      </c>
      <c r="P43" s="8">
        <f t="shared" si="58"/>
        <v>0</v>
      </c>
      <c r="Q43" s="8">
        <f t="shared" si="58"/>
        <v>0</v>
      </c>
      <c r="R43" s="8">
        <f t="shared" ref="R43:V44" si="59">SUM(R44)</f>
        <v>16.483160000000002</v>
      </c>
      <c r="S43" s="8">
        <f t="shared" si="59"/>
        <v>0</v>
      </c>
      <c r="T43" s="8">
        <f t="shared" si="59"/>
        <v>0</v>
      </c>
      <c r="U43" s="8">
        <f t="shared" si="59"/>
        <v>0</v>
      </c>
      <c r="V43" s="8">
        <f t="shared" si="59"/>
        <v>0</v>
      </c>
      <c r="W43" s="8">
        <f t="shared" ref="W43:AB44" si="60">SUM(W44)</f>
        <v>41</v>
      </c>
      <c r="X43" s="8">
        <f t="shared" si="60"/>
        <v>0</v>
      </c>
      <c r="Y43" s="8">
        <f t="shared" si="60"/>
        <v>41</v>
      </c>
      <c r="Z43" s="22">
        <f t="shared" si="60"/>
        <v>0</v>
      </c>
      <c r="AA43" s="8">
        <f t="shared" si="3"/>
        <v>0</v>
      </c>
      <c r="AB43" s="24">
        <f t="shared" si="60"/>
        <v>0</v>
      </c>
      <c r="AC43" s="24">
        <f t="shared" si="5"/>
        <v>-41</v>
      </c>
      <c r="AD43" s="264"/>
    </row>
    <row r="44" spans="2:31">
      <c r="B44" s="16" t="s">
        <v>1</v>
      </c>
      <c r="C44" s="10" t="s">
        <v>29</v>
      </c>
      <c r="D44" s="8">
        <f>SUM(D45)</f>
        <v>40</v>
      </c>
      <c r="E44" s="8">
        <f>SUM(E45)</f>
        <v>0</v>
      </c>
      <c r="F44" s="8">
        <f t="shared" si="56"/>
        <v>26.9</v>
      </c>
      <c r="G44" s="8">
        <f t="shared" si="56"/>
        <v>0</v>
      </c>
      <c r="H44" s="8">
        <f t="shared" si="56"/>
        <v>0</v>
      </c>
      <c r="I44" s="8">
        <f t="shared" si="57"/>
        <v>26.89479</v>
      </c>
      <c r="J44" s="8">
        <f t="shared" si="57"/>
        <v>0</v>
      </c>
      <c r="K44" s="8">
        <f t="shared" si="57"/>
        <v>0</v>
      </c>
      <c r="L44" s="8">
        <f t="shared" si="57"/>
        <v>0</v>
      </c>
      <c r="M44" s="8">
        <f>SUM(M45)</f>
        <v>40</v>
      </c>
      <c r="N44" s="8">
        <f>SUM(N45)</f>
        <v>0</v>
      </c>
      <c r="O44" s="8">
        <f t="shared" si="58"/>
        <v>40</v>
      </c>
      <c r="P44" s="8">
        <f t="shared" si="58"/>
        <v>0</v>
      </c>
      <c r="Q44" s="8">
        <f t="shared" si="58"/>
        <v>0</v>
      </c>
      <c r="R44" s="8">
        <f t="shared" si="59"/>
        <v>16.483160000000002</v>
      </c>
      <c r="S44" s="8">
        <f t="shared" si="59"/>
        <v>0</v>
      </c>
      <c r="T44" s="8">
        <f t="shared" si="59"/>
        <v>0</v>
      </c>
      <c r="U44" s="8">
        <f t="shared" si="59"/>
        <v>0</v>
      </c>
      <c r="V44" s="8">
        <f t="shared" si="59"/>
        <v>0</v>
      </c>
      <c r="W44" s="8">
        <f t="shared" si="60"/>
        <v>41</v>
      </c>
      <c r="X44" s="8">
        <f t="shared" si="60"/>
        <v>0</v>
      </c>
      <c r="Y44" s="8">
        <f t="shared" si="60"/>
        <v>41</v>
      </c>
      <c r="Z44" s="22">
        <f t="shared" si="60"/>
        <v>0</v>
      </c>
      <c r="AA44" s="8">
        <f t="shared" si="3"/>
        <v>0</v>
      </c>
      <c r="AB44" s="24">
        <f t="shared" si="60"/>
        <v>0</v>
      </c>
      <c r="AC44" s="24">
        <f t="shared" si="5"/>
        <v>-41</v>
      </c>
      <c r="AD44" s="264"/>
    </row>
    <row r="45" spans="2:31" ht="30">
      <c r="B45" s="16" t="s">
        <v>1</v>
      </c>
      <c r="C45" s="11" t="s">
        <v>30</v>
      </c>
      <c r="D45" s="8">
        <v>40</v>
      </c>
      <c r="E45" s="8">
        <v>0</v>
      </c>
      <c r="F45" s="8">
        <v>26.9</v>
      </c>
      <c r="G45" s="8">
        <v>0</v>
      </c>
      <c r="H45" s="8">
        <v>0</v>
      </c>
      <c r="I45" s="8">
        <v>26.89479</v>
      </c>
      <c r="J45" s="8">
        <v>0</v>
      </c>
      <c r="K45" s="8">
        <v>0</v>
      </c>
      <c r="L45" s="8">
        <v>0</v>
      </c>
      <c r="M45" s="8">
        <v>40</v>
      </c>
      <c r="N45" s="8">
        <v>0</v>
      </c>
      <c r="O45" s="8">
        <v>40</v>
      </c>
      <c r="P45" s="8">
        <v>0</v>
      </c>
      <c r="Q45" s="8">
        <v>0</v>
      </c>
      <c r="R45" s="8">
        <v>16.483160000000002</v>
      </c>
      <c r="S45" s="8">
        <v>0</v>
      </c>
      <c r="T45" s="8">
        <v>0</v>
      </c>
      <c r="U45" s="8">
        <v>0</v>
      </c>
      <c r="V45" s="8">
        <v>0</v>
      </c>
      <c r="W45" s="8">
        <v>41</v>
      </c>
      <c r="X45" s="8">
        <v>0</v>
      </c>
      <c r="Y45" s="8">
        <v>41</v>
      </c>
      <c r="Z45" s="22">
        <v>0</v>
      </c>
      <c r="AA45" s="8">
        <f t="shared" si="3"/>
        <v>0</v>
      </c>
      <c r="AB45" s="24"/>
      <c r="AC45" s="24">
        <f t="shared" si="5"/>
        <v>-41</v>
      </c>
      <c r="AD45" s="264"/>
    </row>
    <row r="46" spans="2:31">
      <c r="B46" s="16" t="s">
        <v>1</v>
      </c>
      <c r="C46" s="7" t="s">
        <v>32</v>
      </c>
      <c r="D46" s="8">
        <v>95</v>
      </c>
      <c r="E46" s="8">
        <v>0</v>
      </c>
      <c r="F46" s="8">
        <v>100.292</v>
      </c>
      <c r="G46" s="8">
        <v>0</v>
      </c>
      <c r="H46" s="8">
        <v>0</v>
      </c>
      <c r="I46" s="8">
        <v>100.29149</v>
      </c>
      <c r="J46" s="8">
        <v>0</v>
      </c>
      <c r="K46" s="8">
        <v>0</v>
      </c>
      <c r="L46" s="8">
        <v>0</v>
      </c>
      <c r="M46" s="8">
        <v>900</v>
      </c>
      <c r="N46" s="8">
        <v>0</v>
      </c>
      <c r="O46" s="8">
        <v>2200</v>
      </c>
      <c r="P46" s="8">
        <v>20.736999999999998</v>
      </c>
      <c r="Q46" s="8">
        <v>0</v>
      </c>
      <c r="R46" s="8">
        <v>66.873000000000005</v>
      </c>
      <c r="S46" s="8">
        <v>20.114979999999999</v>
      </c>
      <c r="T46" s="8">
        <v>0</v>
      </c>
      <c r="U46" s="8">
        <v>0</v>
      </c>
      <c r="V46" s="8">
        <v>0</v>
      </c>
      <c r="W46" s="8">
        <v>1056</v>
      </c>
      <c r="X46" s="8">
        <v>0</v>
      </c>
      <c r="Y46" s="8">
        <v>1297</v>
      </c>
      <c r="Z46" s="22">
        <v>0</v>
      </c>
      <c r="AA46" s="8">
        <f t="shared" si="3"/>
        <v>241</v>
      </c>
      <c r="AB46" s="24">
        <v>700</v>
      </c>
      <c r="AC46" s="24">
        <f t="shared" si="5"/>
        <v>-597</v>
      </c>
      <c r="AD46" s="265"/>
    </row>
    <row r="47" spans="2:31">
      <c r="B47" s="16" t="s">
        <v>37</v>
      </c>
      <c r="C47" s="5" t="s">
        <v>38</v>
      </c>
      <c r="D47" s="6">
        <f t="shared" ref="D47:Z47" si="61">SUM(D58,D69,D72)</f>
        <v>4020</v>
      </c>
      <c r="E47" s="6">
        <f t="shared" si="61"/>
        <v>0</v>
      </c>
      <c r="F47" s="6">
        <f t="shared" si="61"/>
        <v>3903.4700000000003</v>
      </c>
      <c r="G47" s="6">
        <f t="shared" si="61"/>
        <v>0</v>
      </c>
      <c r="H47" s="6">
        <f t="shared" si="61"/>
        <v>0</v>
      </c>
      <c r="I47" s="6">
        <f t="shared" si="61"/>
        <v>3870.31459</v>
      </c>
      <c r="J47" s="6">
        <f t="shared" si="61"/>
        <v>0</v>
      </c>
      <c r="K47" s="6">
        <f t="shared" si="61"/>
        <v>0</v>
      </c>
      <c r="L47" s="6">
        <f t="shared" si="61"/>
        <v>0</v>
      </c>
      <c r="M47" s="6">
        <f t="shared" si="61"/>
        <v>4475</v>
      </c>
      <c r="N47" s="6">
        <f t="shared" si="61"/>
        <v>0</v>
      </c>
      <c r="O47" s="6">
        <f t="shared" si="61"/>
        <v>4475</v>
      </c>
      <c r="P47" s="6">
        <f t="shared" si="61"/>
        <v>0</v>
      </c>
      <c r="Q47" s="6">
        <f t="shared" si="61"/>
        <v>127.10000000000001</v>
      </c>
      <c r="R47" s="6">
        <f t="shared" si="61"/>
        <v>2684.6573899999999</v>
      </c>
      <c r="S47" s="6">
        <f t="shared" si="61"/>
        <v>0</v>
      </c>
      <c r="T47" s="6">
        <f t="shared" si="61"/>
        <v>0</v>
      </c>
      <c r="U47" s="6">
        <f t="shared" si="61"/>
        <v>0</v>
      </c>
      <c r="V47" s="6">
        <f t="shared" si="61"/>
        <v>53.311809999999994</v>
      </c>
      <c r="W47" s="6">
        <f t="shared" si="61"/>
        <v>5300</v>
      </c>
      <c r="X47" s="6">
        <f t="shared" si="61"/>
        <v>250</v>
      </c>
      <c r="Y47" s="6">
        <f t="shared" si="61"/>
        <v>7225</v>
      </c>
      <c r="Z47" s="21">
        <f t="shared" si="61"/>
        <v>250</v>
      </c>
      <c r="AA47" s="6">
        <f t="shared" si="3"/>
        <v>1925</v>
      </c>
      <c r="AB47" s="12">
        <f t="shared" ref="AB47" si="62">SUM(AB58,AB69,AB72)</f>
        <v>4472</v>
      </c>
      <c r="AC47" s="12">
        <f t="shared" si="5"/>
        <v>-2753</v>
      </c>
      <c r="AD47" s="25"/>
    </row>
    <row r="48" spans="2:31">
      <c r="B48" s="16" t="s">
        <v>1</v>
      </c>
      <c r="C48" s="7" t="s">
        <v>20</v>
      </c>
      <c r="D48" s="8">
        <f>SUM(D59)</f>
        <v>174</v>
      </c>
      <c r="E48" s="8">
        <f>SUM(E59)</f>
        <v>0</v>
      </c>
      <c r="F48" s="8">
        <f t="shared" ref="F48:H49" si="63">SUM(F59)</f>
        <v>0</v>
      </c>
      <c r="G48" s="8">
        <f t="shared" si="63"/>
        <v>0</v>
      </c>
      <c r="H48" s="8">
        <f t="shared" si="63"/>
        <v>0</v>
      </c>
      <c r="I48" s="8">
        <f t="shared" ref="I48:N49" si="64">SUM(I59)</f>
        <v>0</v>
      </c>
      <c r="J48" s="8">
        <f t="shared" si="64"/>
        <v>0</v>
      </c>
      <c r="K48" s="8">
        <f t="shared" si="64"/>
        <v>0</v>
      </c>
      <c r="L48" s="8">
        <f t="shared" si="64"/>
        <v>0</v>
      </c>
      <c r="M48" s="8">
        <f t="shared" si="64"/>
        <v>148</v>
      </c>
      <c r="N48" s="8">
        <f t="shared" si="64"/>
        <v>0</v>
      </c>
      <c r="O48" s="8">
        <f t="shared" ref="O48:Q49" si="65">SUM(O59)</f>
        <v>0</v>
      </c>
      <c r="P48" s="8">
        <f t="shared" si="65"/>
        <v>0</v>
      </c>
      <c r="Q48" s="8">
        <f t="shared" si="65"/>
        <v>0</v>
      </c>
      <c r="R48" s="8">
        <f t="shared" ref="R48:Z48" si="66">SUM(R59)</f>
        <v>0</v>
      </c>
      <c r="S48" s="8">
        <f t="shared" si="66"/>
        <v>0</v>
      </c>
      <c r="T48" s="8">
        <f t="shared" si="66"/>
        <v>0</v>
      </c>
      <c r="U48" s="8">
        <f t="shared" si="66"/>
        <v>0</v>
      </c>
      <c r="V48" s="8">
        <f t="shared" si="66"/>
        <v>0</v>
      </c>
      <c r="W48" s="8">
        <f t="shared" si="66"/>
        <v>148</v>
      </c>
      <c r="X48" s="8">
        <f t="shared" si="66"/>
        <v>0</v>
      </c>
      <c r="Y48" s="8">
        <f t="shared" si="66"/>
        <v>184</v>
      </c>
      <c r="Z48" s="22">
        <f t="shared" si="66"/>
        <v>0</v>
      </c>
      <c r="AA48" s="8">
        <f t="shared" si="3"/>
        <v>36</v>
      </c>
      <c r="AB48" s="24">
        <f t="shared" ref="AB48" si="67">SUM(AB59)</f>
        <v>148</v>
      </c>
      <c r="AC48" s="24">
        <f t="shared" si="5"/>
        <v>-36</v>
      </c>
      <c r="AD48" s="25"/>
    </row>
    <row r="49" spans="2:30">
      <c r="B49" s="16" t="s">
        <v>1</v>
      </c>
      <c r="C49" s="7" t="s">
        <v>21</v>
      </c>
      <c r="D49" s="8">
        <f>SUM(D60)</f>
        <v>0</v>
      </c>
      <c r="E49" s="8">
        <f>SUM(E60)</f>
        <v>0</v>
      </c>
      <c r="F49" s="8">
        <f t="shared" si="63"/>
        <v>0</v>
      </c>
      <c r="G49" s="8">
        <f t="shared" si="63"/>
        <v>0</v>
      </c>
      <c r="H49" s="8">
        <f t="shared" si="63"/>
        <v>0</v>
      </c>
      <c r="I49" s="8">
        <f t="shared" si="64"/>
        <v>0</v>
      </c>
      <c r="J49" s="8">
        <f t="shared" si="64"/>
        <v>0</v>
      </c>
      <c r="K49" s="8">
        <f t="shared" si="64"/>
        <v>0</v>
      </c>
      <c r="L49" s="8">
        <f t="shared" si="64"/>
        <v>0</v>
      </c>
      <c r="M49" s="8">
        <f t="shared" si="64"/>
        <v>61</v>
      </c>
      <c r="N49" s="8">
        <f t="shared" si="64"/>
        <v>0</v>
      </c>
      <c r="O49" s="8">
        <f t="shared" si="65"/>
        <v>0</v>
      </c>
      <c r="P49" s="8">
        <f t="shared" si="65"/>
        <v>0</v>
      </c>
      <c r="Q49" s="8">
        <f t="shared" si="65"/>
        <v>0</v>
      </c>
      <c r="R49" s="8">
        <f t="shared" ref="R49:Z49" si="68">SUM(R60)</f>
        <v>0</v>
      </c>
      <c r="S49" s="8">
        <f t="shared" si="68"/>
        <v>0</v>
      </c>
      <c r="T49" s="8">
        <f t="shared" si="68"/>
        <v>0</v>
      </c>
      <c r="U49" s="8">
        <f t="shared" si="68"/>
        <v>0</v>
      </c>
      <c r="V49" s="8">
        <f t="shared" si="68"/>
        <v>0</v>
      </c>
      <c r="W49" s="8">
        <f t="shared" si="68"/>
        <v>61</v>
      </c>
      <c r="X49" s="8">
        <f t="shared" si="68"/>
        <v>0</v>
      </c>
      <c r="Y49" s="8">
        <f t="shared" si="68"/>
        <v>61</v>
      </c>
      <c r="Z49" s="22">
        <f t="shared" si="68"/>
        <v>0</v>
      </c>
      <c r="AA49" s="8">
        <f t="shared" si="3"/>
        <v>0</v>
      </c>
      <c r="AB49" s="24">
        <f t="shared" ref="AB49" si="69">SUM(AB60)</f>
        <v>61</v>
      </c>
      <c r="AC49" s="24">
        <f t="shared" si="5"/>
        <v>0</v>
      </c>
      <c r="AD49" s="25"/>
    </row>
    <row r="50" spans="2:30">
      <c r="B50" s="16" t="s">
        <v>1</v>
      </c>
      <c r="C50" s="7" t="s">
        <v>22</v>
      </c>
      <c r="D50" s="8">
        <f t="shared" ref="D50:Z50" si="70">SUM(D61,D70,D73)</f>
        <v>4000</v>
      </c>
      <c r="E50" s="8">
        <f t="shared" si="70"/>
        <v>0</v>
      </c>
      <c r="F50" s="8">
        <f t="shared" si="70"/>
        <v>3810.3700000000003</v>
      </c>
      <c r="G50" s="8">
        <f t="shared" si="70"/>
        <v>0</v>
      </c>
      <c r="H50" s="8">
        <f t="shared" si="70"/>
        <v>0</v>
      </c>
      <c r="I50" s="8">
        <f t="shared" si="70"/>
        <v>3777.3326900000002</v>
      </c>
      <c r="J50" s="8">
        <f t="shared" si="70"/>
        <v>0</v>
      </c>
      <c r="K50" s="8">
        <f t="shared" si="70"/>
        <v>0</v>
      </c>
      <c r="L50" s="8">
        <f t="shared" si="70"/>
        <v>0</v>
      </c>
      <c r="M50" s="8">
        <f t="shared" si="70"/>
        <v>4455</v>
      </c>
      <c r="N50" s="8">
        <f t="shared" si="70"/>
        <v>0</v>
      </c>
      <c r="O50" s="8">
        <f t="shared" si="70"/>
        <v>4455</v>
      </c>
      <c r="P50" s="8">
        <f t="shared" si="70"/>
        <v>0</v>
      </c>
      <c r="Q50" s="8">
        <f t="shared" si="70"/>
        <v>82.9</v>
      </c>
      <c r="R50" s="8">
        <f t="shared" si="70"/>
        <v>2670.6813899999997</v>
      </c>
      <c r="S50" s="8">
        <f t="shared" si="70"/>
        <v>0</v>
      </c>
      <c r="T50" s="8">
        <f t="shared" si="70"/>
        <v>0</v>
      </c>
      <c r="U50" s="8">
        <f t="shared" si="70"/>
        <v>0</v>
      </c>
      <c r="V50" s="8">
        <f t="shared" si="70"/>
        <v>32.873959999999997</v>
      </c>
      <c r="W50" s="8">
        <f t="shared" si="70"/>
        <v>5280</v>
      </c>
      <c r="X50" s="8">
        <f t="shared" si="70"/>
        <v>200</v>
      </c>
      <c r="Y50" s="8">
        <f t="shared" si="70"/>
        <v>7200</v>
      </c>
      <c r="Z50" s="22">
        <f t="shared" si="70"/>
        <v>200</v>
      </c>
      <c r="AA50" s="8">
        <f t="shared" si="3"/>
        <v>1920</v>
      </c>
      <c r="AB50" s="24">
        <f t="shared" ref="AB50" si="71">SUM(AB61,AB70,AB73)</f>
        <v>4452</v>
      </c>
      <c r="AC50" s="24">
        <f t="shared" si="5"/>
        <v>-2748</v>
      </c>
      <c r="AD50" s="25"/>
    </row>
    <row r="51" spans="2:30">
      <c r="B51" s="16" t="s">
        <v>1</v>
      </c>
      <c r="C51" s="9" t="s">
        <v>23</v>
      </c>
      <c r="D51" s="8">
        <f t="shared" ref="D51:Z51" si="72">SUM(D62)</f>
        <v>2930</v>
      </c>
      <c r="E51" s="8">
        <f t="shared" si="72"/>
        <v>0</v>
      </c>
      <c r="F51" s="8">
        <f t="shared" si="72"/>
        <v>2362.88</v>
      </c>
      <c r="G51" s="8">
        <f t="shared" si="72"/>
        <v>0</v>
      </c>
      <c r="H51" s="8">
        <f t="shared" si="72"/>
        <v>0</v>
      </c>
      <c r="I51" s="8">
        <f t="shared" si="72"/>
        <v>2362.83682</v>
      </c>
      <c r="J51" s="8">
        <f t="shared" si="72"/>
        <v>0</v>
      </c>
      <c r="K51" s="8">
        <f t="shared" si="72"/>
        <v>0</v>
      </c>
      <c r="L51" s="8">
        <f t="shared" si="72"/>
        <v>0</v>
      </c>
      <c r="M51" s="8">
        <f t="shared" si="72"/>
        <v>2858</v>
      </c>
      <c r="N51" s="8">
        <f t="shared" si="72"/>
        <v>0</v>
      </c>
      <c r="O51" s="8">
        <f t="shared" si="72"/>
        <v>2828</v>
      </c>
      <c r="P51" s="8">
        <f t="shared" si="72"/>
        <v>0</v>
      </c>
      <c r="Q51" s="8">
        <f t="shared" si="72"/>
        <v>0</v>
      </c>
      <c r="R51" s="8">
        <f t="shared" si="72"/>
        <v>1782.06249</v>
      </c>
      <c r="S51" s="8">
        <f t="shared" si="72"/>
        <v>0</v>
      </c>
      <c r="T51" s="8">
        <f t="shared" si="72"/>
        <v>0</v>
      </c>
      <c r="U51" s="8">
        <f t="shared" si="72"/>
        <v>0</v>
      </c>
      <c r="V51" s="8">
        <f t="shared" si="72"/>
        <v>0</v>
      </c>
      <c r="W51" s="8">
        <f t="shared" si="72"/>
        <v>3058</v>
      </c>
      <c r="X51" s="8">
        <f t="shared" si="72"/>
        <v>0</v>
      </c>
      <c r="Y51" s="8">
        <f t="shared" si="72"/>
        <v>4049</v>
      </c>
      <c r="Z51" s="22">
        <f t="shared" si="72"/>
        <v>0</v>
      </c>
      <c r="AA51" s="8">
        <f t="shared" si="3"/>
        <v>991</v>
      </c>
      <c r="AB51" s="24">
        <f t="shared" ref="AB51" si="73">SUM(AB62)</f>
        <v>2828</v>
      </c>
      <c r="AC51" s="24">
        <f t="shared" si="5"/>
        <v>-1221</v>
      </c>
      <c r="AD51" s="25"/>
    </row>
    <row r="52" spans="2:30">
      <c r="B52" s="16" t="s">
        <v>1</v>
      </c>
      <c r="C52" s="9" t="s">
        <v>24</v>
      </c>
      <c r="D52" s="8">
        <f t="shared" ref="D52:Z52" si="74">SUM(D63,D71,D74)</f>
        <v>1043</v>
      </c>
      <c r="E52" s="8">
        <f t="shared" si="74"/>
        <v>0</v>
      </c>
      <c r="F52" s="8">
        <f t="shared" si="74"/>
        <v>1332.77</v>
      </c>
      <c r="G52" s="8">
        <f t="shared" si="74"/>
        <v>0</v>
      </c>
      <c r="H52" s="8">
        <f t="shared" si="74"/>
        <v>0</v>
      </c>
      <c r="I52" s="8">
        <f t="shared" si="74"/>
        <v>1304.08944</v>
      </c>
      <c r="J52" s="8">
        <f t="shared" si="74"/>
        <v>0</v>
      </c>
      <c r="K52" s="8">
        <f t="shared" si="74"/>
        <v>0</v>
      </c>
      <c r="L52" s="8">
        <f t="shared" si="74"/>
        <v>0</v>
      </c>
      <c r="M52" s="8">
        <f t="shared" si="74"/>
        <v>1570</v>
      </c>
      <c r="N52" s="8">
        <f t="shared" si="74"/>
        <v>0</v>
      </c>
      <c r="O52" s="8">
        <f t="shared" si="74"/>
        <v>1568.95</v>
      </c>
      <c r="P52" s="8">
        <f t="shared" si="74"/>
        <v>0</v>
      </c>
      <c r="Q52" s="8">
        <f t="shared" si="74"/>
        <v>27.9</v>
      </c>
      <c r="R52" s="8">
        <f t="shared" si="74"/>
        <v>842.03872999999999</v>
      </c>
      <c r="S52" s="8">
        <f t="shared" si="74"/>
        <v>0</v>
      </c>
      <c r="T52" s="8">
        <f t="shared" si="74"/>
        <v>0</v>
      </c>
      <c r="U52" s="8">
        <f t="shared" si="74"/>
        <v>0</v>
      </c>
      <c r="V52" s="8">
        <f t="shared" si="74"/>
        <v>2.3650000000000002</v>
      </c>
      <c r="W52" s="8">
        <f t="shared" si="74"/>
        <v>2198</v>
      </c>
      <c r="X52" s="8">
        <f t="shared" si="74"/>
        <v>160</v>
      </c>
      <c r="Y52" s="8">
        <f t="shared" si="74"/>
        <v>3127</v>
      </c>
      <c r="Z52" s="22">
        <f t="shared" si="74"/>
        <v>160</v>
      </c>
      <c r="AA52" s="8">
        <f t="shared" si="3"/>
        <v>929</v>
      </c>
      <c r="AB52" s="24">
        <f t="shared" ref="AB52" si="75">SUM(AB63,AB71,AB74)</f>
        <v>1566</v>
      </c>
      <c r="AC52" s="24">
        <f t="shared" si="5"/>
        <v>-1561</v>
      </c>
      <c r="AD52" s="25"/>
    </row>
    <row r="53" spans="2:30">
      <c r="B53" s="16" t="s">
        <v>1</v>
      </c>
      <c r="C53" s="9" t="s">
        <v>27</v>
      </c>
      <c r="D53" s="8">
        <f t="shared" ref="D53:Z53" si="76">SUM(D64)</f>
        <v>15</v>
      </c>
      <c r="E53" s="8">
        <f t="shared" si="76"/>
        <v>0</v>
      </c>
      <c r="F53" s="8">
        <f t="shared" si="76"/>
        <v>107.3</v>
      </c>
      <c r="G53" s="8">
        <f t="shared" si="76"/>
        <v>0</v>
      </c>
      <c r="H53" s="8">
        <f t="shared" si="76"/>
        <v>0</v>
      </c>
      <c r="I53" s="8">
        <f t="shared" si="76"/>
        <v>103.02312999999999</v>
      </c>
      <c r="J53" s="8">
        <f t="shared" si="76"/>
        <v>0</v>
      </c>
      <c r="K53" s="8">
        <f t="shared" si="76"/>
        <v>0</v>
      </c>
      <c r="L53" s="8">
        <f t="shared" si="76"/>
        <v>0</v>
      </c>
      <c r="M53" s="8">
        <f t="shared" si="76"/>
        <v>15</v>
      </c>
      <c r="N53" s="8">
        <f t="shared" si="76"/>
        <v>0</v>
      </c>
      <c r="O53" s="8">
        <f t="shared" si="76"/>
        <v>45</v>
      </c>
      <c r="P53" s="8">
        <f t="shared" si="76"/>
        <v>0</v>
      </c>
      <c r="Q53" s="8">
        <f t="shared" si="76"/>
        <v>0</v>
      </c>
      <c r="R53" s="8">
        <f t="shared" si="76"/>
        <v>44.61656</v>
      </c>
      <c r="S53" s="8">
        <f t="shared" si="76"/>
        <v>0</v>
      </c>
      <c r="T53" s="8">
        <f t="shared" si="76"/>
        <v>0</v>
      </c>
      <c r="U53" s="8">
        <f t="shared" si="76"/>
        <v>0</v>
      </c>
      <c r="V53" s="8">
        <f t="shared" si="76"/>
        <v>0</v>
      </c>
      <c r="W53" s="8">
        <f t="shared" si="76"/>
        <v>15</v>
      </c>
      <c r="X53" s="8">
        <f t="shared" si="76"/>
        <v>0</v>
      </c>
      <c r="Y53" s="8">
        <f t="shared" si="76"/>
        <v>15</v>
      </c>
      <c r="Z53" s="22">
        <f t="shared" si="76"/>
        <v>0</v>
      </c>
      <c r="AA53" s="8">
        <f t="shared" si="3"/>
        <v>0</v>
      </c>
      <c r="AB53" s="24">
        <f t="shared" ref="AB53" si="77">SUM(AB64)</f>
        <v>45</v>
      </c>
      <c r="AC53" s="24">
        <f t="shared" si="5"/>
        <v>30</v>
      </c>
      <c r="AD53" s="25"/>
    </row>
    <row r="54" spans="2:30">
      <c r="B54" s="16" t="s">
        <v>1</v>
      </c>
      <c r="C54" s="9" t="s">
        <v>28</v>
      </c>
      <c r="D54" s="8">
        <f t="shared" ref="D54:E56" si="78">SUM(D65,D75)</f>
        <v>12</v>
      </c>
      <c r="E54" s="8">
        <f t="shared" si="78"/>
        <v>0</v>
      </c>
      <c r="F54" s="8">
        <f t="shared" ref="F54:H56" si="79">SUM(F65,F75)</f>
        <v>7.42</v>
      </c>
      <c r="G54" s="8">
        <f t="shared" si="79"/>
        <v>0</v>
      </c>
      <c r="H54" s="8">
        <f t="shared" si="79"/>
        <v>0</v>
      </c>
      <c r="I54" s="8">
        <f t="shared" ref="I54:L56" si="80">SUM(I65,I75)</f>
        <v>7.3833000000000002</v>
      </c>
      <c r="J54" s="8">
        <f t="shared" si="80"/>
        <v>0</v>
      </c>
      <c r="K54" s="8">
        <f t="shared" si="80"/>
        <v>0</v>
      </c>
      <c r="L54" s="8">
        <f t="shared" si="80"/>
        <v>0</v>
      </c>
      <c r="M54" s="8">
        <f t="shared" ref="M54:N56" si="81">SUM(M65,M75)</f>
        <v>12</v>
      </c>
      <c r="N54" s="8">
        <f t="shared" si="81"/>
        <v>0</v>
      </c>
      <c r="O54" s="8">
        <f t="shared" ref="O54:Q56" si="82">SUM(O65,O75)</f>
        <v>13.05</v>
      </c>
      <c r="P54" s="8">
        <f t="shared" si="82"/>
        <v>0</v>
      </c>
      <c r="Q54" s="8">
        <f t="shared" si="82"/>
        <v>55</v>
      </c>
      <c r="R54" s="8">
        <f t="shared" ref="R54:V56" si="83">SUM(R65,R75)</f>
        <v>1.9636100000000001</v>
      </c>
      <c r="S54" s="8">
        <f t="shared" si="83"/>
        <v>0</v>
      </c>
      <c r="T54" s="8">
        <f t="shared" si="83"/>
        <v>0</v>
      </c>
      <c r="U54" s="8">
        <f t="shared" si="83"/>
        <v>0</v>
      </c>
      <c r="V54" s="8">
        <f t="shared" si="83"/>
        <v>30.508959999999998</v>
      </c>
      <c r="W54" s="8">
        <f t="shared" ref="W54:X56" si="84">SUM(W65,W75)</f>
        <v>9</v>
      </c>
      <c r="X54" s="8">
        <f t="shared" si="84"/>
        <v>40</v>
      </c>
      <c r="Y54" s="8">
        <f t="shared" ref="Y54:Z56" si="85">SUM(Y65,Y75)</f>
        <v>9</v>
      </c>
      <c r="Z54" s="22">
        <f t="shared" si="85"/>
        <v>40</v>
      </c>
      <c r="AA54" s="8">
        <f t="shared" si="3"/>
        <v>0</v>
      </c>
      <c r="AB54" s="24">
        <f t="shared" ref="AB54" si="86">SUM(AB65,AB75)</f>
        <v>13</v>
      </c>
      <c r="AC54" s="24">
        <f t="shared" si="5"/>
        <v>4</v>
      </c>
      <c r="AD54" s="25"/>
    </row>
    <row r="55" spans="2:30">
      <c r="B55" s="16" t="s">
        <v>1</v>
      </c>
      <c r="C55" s="10" t="s">
        <v>29</v>
      </c>
      <c r="D55" s="8">
        <f t="shared" si="78"/>
        <v>12</v>
      </c>
      <c r="E55" s="8">
        <f t="shared" si="78"/>
        <v>0</v>
      </c>
      <c r="F55" s="8">
        <f t="shared" si="79"/>
        <v>7.42</v>
      </c>
      <c r="G55" s="8">
        <f t="shared" si="79"/>
        <v>0</v>
      </c>
      <c r="H55" s="8">
        <f t="shared" si="79"/>
        <v>0</v>
      </c>
      <c r="I55" s="8">
        <f t="shared" si="80"/>
        <v>7.3833000000000002</v>
      </c>
      <c r="J55" s="8">
        <f t="shared" si="80"/>
        <v>0</v>
      </c>
      <c r="K55" s="8">
        <f t="shared" si="80"/>
        <v>0</v>
      </c>
      <c r="L55" s="8">
        <f t="shared" si="80"/>
        <v>0</v>
      </c>
      <c r="M55" s="8">
        <f t="shared" si="81"/>
        <v>12</v>
      </c>
      <c r="N55" s="8">
        <f t="shared" si="81"/>
        <v>0</v>
      </c>
      <c r="O55" s="8">
        <f t="shared" si="82"/>
        <v>13.05</v>
      </c>
      <c r="P55" s="8">
        <f t="shared" si="82"/>
        <v>0</v>
      </c>
      <c r="Q55" s="8">
        <f t="shared" si="82"/>
        <v>55</v>
      </c>
      <c r="R55" s="8">
        <f t="shared" si="83"/>
        <v>1.9636100000000001</v>
      </c>
      <c r="S55" s="8">
        <f t="shared" si="83"/>
        <v>0</v>
      </c>
      <c r="T55" s="8">
        <f t="shared" si="83"/>
        <v>0</v>
      </c>
      <c r="U55" s="8">
        <f t="shared" si="83"/>
        <v>0</v>
      </c>
      <c r="V55" s="8">
        <f t="shared" si="83"/>
        <v>30.508959999999998</v>
      </c>
      <c r="W55" s="8">
        <f t="shared" si="84"/>
        <v>9</v>
      </c>
      <c r="X55" s="8">
        <f t="shared" si="84"/>
        <v>40</v>
      </c>
      <c r="Y55" s="8">
        <f t="shared" si="85"/>
        <v>9</v>
      </c>
      <c r="Z55" s="22">
        <f t="shared" si="85"/>
        <v>40</v>
      </c>
      <c r="AA55" s="8">
        <f t="shared" si="3"/>
        <v>0</v>
      </c>
      <c r="AB55" s="24">
        <f t="shared" ref="AB55" si="87">SUM(AB66,AB76)</f>
        <v>13</v>
      </c>
      <c r="AC55" s="24">
        <f t="shared" si="5"/>
        <v>4</v>
      </c>
      <c r="AD55" s="25"/>
    </row>
    <row r="56" spans="2:30" ht="30">
      <c r="B56" s="16" t="s">
        <v>1</v>
      </c>
      <c r="C56" s="11" t="s">
        <v>30</v>
      </c>
      <c r="D56" s="8">
        <f t="shared" si="78"/>
        <v>12</v>
      </c>
      <c r="E56" s="8">
        <f t="shared" si="78"/>
        <v>0</v>
      </c>
      <c r="F56" s="8">
        <f t="shared" si="79"/>
        <v>7.42</v>
      </c>
      <c r="G56" s="8">
        <f t="shared" si="79"/>
        <v>0</v>
      </c>
      <c r="H56" s="8">
        <f t="shared" si="79"/>
        <v>0</v>
      </c>
      <c r="I56" s="8">
        <f t="shared" si="80"/>
        <v>7.3833000000000002</v>
      </c>
      <c r="J56" s="8">
        <f t="shared" si="80"/>
        <v>0</v>
      </c>
      <c r="K56" s="8">
        <f t="shared" si="80"/>
        <v>0</v>
      </c>
      <c r="L56" s="8">
        <f t="shared" si="80"/>
        <v>0</v>
      </c>
      <c r="M56" s="8">
        <f t="shared" si="81"/>
        <v>12</v>
      </c>
      <c r="N56" s="8">
        <f t="shared" si="81"/>
        <v>0</v>
      </c>
      <c r="O56" s="8">
        <f t="shared" si="82"/>
        <v>13.05</v>
      </c>
      <c r="P56" s="8">
        <f t="shared" si="82"/>
        <v>0</v>
      </c>
      <c r="Q56" s="8">
        <f t="shared" si="82"/>
        <v>55</v>
      </c>
      <c r="R56" s="8">
        <f t="shared" si="83"/>
        <v>1.9636100000000001</v>
      </c>
      <c r="S56" s="8">
        <f t="shared" si="83"/>
        <v>0</v>
      </c>
      <c r="T56" s="8">
        <f t="shared" si="83"/>
        <v>0</v>
      </c>
      <c r="U56" s="8">
        <f t="shared" si="83"/>
        <v>0</v>
      </c>
      <c r="V56" s="8">
        <f t="shared" si="83"/>
        <v>30.508959999999998</v>
      </c>
      <c r="W56" s="8">
        <f t="shared" si="84"/>
        <v>9</v>
      </c>
      <c r="X56" s="8">
        <f t="shared" si="84"/>
        <v>40</v>
      </c>
      <c r="Y56" s="8">
        <f t="shared" si="85"/>
        <v>9</v>
      </c>
      <c r="Z56" s="22">
        <f t="shared" si="85"/>
        <v>40</v>
      </c>
      <c r="AA56" s="8">
        <f t="shared" si="3"/>
        <v>0</v>
      </c>
      <c r="AB56" s="24">
        <f t="shared" ref="AB56" si="88">SUM(AB67,AB77)</f>
        <v>13</v>
      </c>
      <c r="AC56" s="24">
        <f t="shared" si="5"/>
        <v>4</v>
      </c>
      <c r="AD56" s="25"/>
    </row>
    <row r="57" spans="2:30">
      <c r="B57" s="16" t="s">
        <v>1</v>
      </c>
      <c r="C57" s="7" t="s">
        <v>32</v>
      </c>
      <c r="D57" s="8">
        <f t="shared" ref="D57:Z57" si="89">SUM(D68)</f>
        <v>20</v>
      </c>
      <c r="E57" s="8">
        <f t="shared" si="89"/>
        <v>0</v>
      </c>
      <c r="F57" s="8">
        <f t="shared" si="89"/>
        <v>93.1</v>
      </c>
      <c r="G57" s="8">
        <f t="shared" si="89"/>
        <v>0</v>
      </c>
      <c r="H57" s="8">
        <f t="shared" si="89"/>
        <v>0</v>
      </c>
      <c r="I57" s="8">
        <f t="shared" si="89"/>
        <v>92.981899999999996</v>
      </c>
      <c r="J57" s="8">
        <f t="shared" si="89"/>
        <v>0</v>
      </c>
      <c r="K57" s="8">
        <f t="shared" si="89"/>
        <v>0</v>
      </c>
      <c r="L57" s="8">
        <f t="shared" si="89"/>
        <v>0</v>
      </c>
      <c r="M57" s="8">
        <f t="shared" si="89"/>
        <v>20</v>
      </c>
      <c r="N57" s="8">
        <f t="shared" si="89"/>
        <v>0</v>
      </c>
      <c r="O57" s="8">
        <f t="shared" si="89"/>
        <v>20</v>
      </c>
      <c r="P57" s="8">
        <f t="shared" si="89"/>
        <v>0</v>
      </c>
      <c r="Q57" s="8">
        <f t="shared" si="89"/>
        <v>44.2</v>
      </c>
      <c r="R57" s="8">
        <f t="shared" si="89"/>
        <v>13.976000000000001</v>
      </c>
      <c r="S57" s="8">
        <f t="shared" si="89"/>
        <v>0</v>
      </c>
      <c r="T57" s="8">
        <f t="shared" si="89"/>
        <v>0</v>
      </c>
      <c r="U57" s="8">
        <f t="shared" si="89"/>
        <v>0</v>
      </c>
      <c r="V57" s="8">
        <f t="shared" si="89"/>
        <v>20.437850000000001</v>
      </c>
      <c r="W57" s="8">
        <f t="shared" si="89"/>
        <v>20</v>
      </c>
      <c r="X57" s="8">
        <f t="shared" si="89"/>
        <v>50</v>
      </c>
      <c r="Y57" s="8">
        <f t="shared" si="89"/>
        <v>25</v>
      </c>
      <c r="Z57" s="22">
        <f t="shared" si="89"/>
        <v>50</v>
      </c>
      <c r="AA57" s="8">
        <f t="shared" si="3"/>
        <v>5</v>
      </c>
      <c r="AB57" s="24">
        <f t="shared" ref="AB57" si="90">SUM(AB68)</f>
        <v>20</v>
      </c>
      <c r="AC57" s="24">
        <f t="shared" si="5"/>
        <v>-5</v>
      </c>
      <c r="AD57" s="25"/>
    </row>
    <row r="58" spans="2:30">
      <c r="B58" s="16" t="s">
        <v>39</v>
      </c>
      <c r="C58" s="5" t="s">
        <v>38</v>
      </c>
      <c r="D58" s="6">
        <f t="shared" ref="D58:Z58" si="91">SUM(D61,D68)</f>
        <v>3770</v>
      </c>
      <c r="E58" s="6">
        <f t="shared" si="91"/>
        <v>0</v>
      </c>
      <c r="F58" s="6">
        <f t="shared" si="91"/>
        <v>3696.4</v>
      </c>
      <c r="G58" s="6">
        <f t="shared" si="91"/>
        <v>0</v>
      </c>
      <c r="H58" s="6">
        <f t="shared" si="91"/>
        <v>0</v>
      </c>
      <c r="I58" s="6">
        <f t="shared" si="91"/>
        <v>3668.4980500000001</v>
      </c>
      <c r="J58" s="6">
        <f t="shared" si="91"/>
        <v>0</v>
      </c>
      <c r="K58" s="6">
        <f t="shared" si="91"/>
        <v>0</v>
      </c>
      <c r="L58" s="6">
        <f t="shared" si="91"/>
        <v>0</v>
      </c>
      <c r="M58" s="6">
        <f t="shared" si="91"/>
        <v>4225</v>
      </c>
      <c r="N58" s="6">
        <f t="shared" si="91"/>
        <v>0</v>
      </c>
      <c r="O58" s="6">
        <f t="shared" si="91"/>
        <v>4225</v>
      </c>
      <c r="P58" s="6">
        <f t="shared" si="91"/>
        <v>0</v>
      </c>
      <c r="Q58" s="6">
        <f t="shared" si="91"/>
        <v>127.10000000000001</v>
      </c>
      <c r="R58" s="6">
        <f t="shared" si="91"/>
        <v>2676.8602900000001</v>
      </c>
      <c r="S58" s="6">
        <f t="shared" si="91"/>
        <v>0</v>
      </c>
      <c r="T58" s="6">
        <f t="shared" si="91"/>
        <v>0</v>
      </c>
      <c r="U58" s="6">
        <f t="shared" si="91"/>
        <v>0</v>
      </c>
      <c r="V58" s="6">
        <f t="shared" si="91"/>
        <v>53.311809999999994</v>
      </c>
      <c r="W58" s="6">
        <f t="shared" si="91"/>
        <v>5050</v>
      </c>
      <c r="X58" s="6">
        <f t="shared" si="91"/>
        <v>250</v>
      </c>
      <c r="Y58" s="6">
        <f t="shared" si="91"/>
        <v>6975</v>
      </c>
      <c r="Z58" s="21">
        <f t="shared" si="91"/>
        <v>250</v>
      </c>
      <c r="AA58" s="6">
        <f t="shared" si="3"/>
        <v>1925</v>
      </c>
      <c r="AB58" s="12">
        <f t="shared" ref="AB58" si="92">SUM(AB61,AB68)</f>
        <v>4222</v>
      </c>
      <c r="AC58" s="12">
        <f t="shared" si="5"/>
        <v>-2753</v>
      </c>
      <c r="AD58" s="260" t="s">
        <v>1084</v>
      </c>
    </row>
    <row r="59" spans="2:30">
      <c r="B59" s="16" t="s">
        <v>1</v>
      </c>
      <c r="C59" s="7" t="s">
        <v>20</v>
      </c>
      <c r="D59" s="8">
        <v>174</v>
      </c>
      <c r="E59" s="8">
        <v>0</v>
      </c>
      <c r="F59" s="8">
        <v>0</v>
      </c>
      <c r="G59" s="8">
        <v>0</v>
      </c>
      <c r="H59" s="8">
        <v>0</v>
      </c>
      <c r="I59" s="8">
        <v>0</v>
      </c>
      <c r="J59" s="8">
        <v>0</v>
      </c>
      <c r="K59" s="8">
        <v>0</v>
      </c>
      <c r="L59" s="8">
        <v>0</v>
      </c>
      <c r="M59" s="8">
        <v>148</v>
      </c>
      <c r="N59" s="8">
        <v>0</v>
      </c>
      <c r="O59" s="8">
        <v>0</v>
      </c>
      <c r="P59" s="8">
        <v>0</v>
      </c>
      <c r="Q59" s="8">
        <v>0</v>
      </c>
      <c r="R59" s="8">
        <v>0</v>
      </c>
      <c r="S59" s="8">
        <v>0</v>
      </c>
      <c r="T59" s="8">
        <v>0</v>
      </c>
      <c r="U59" s="8">
        <v>0</v>
      </c>
      <c r="V59" s="8">
        <v>0</v>
      </c>
      <c r="W59" s="8">
        <v>148</v>
      </c>
      <c r="X59" s="8">
        <v>0</v>
      </c>
      <c r="Y59" s="8">
        <v>184</v>
      </c>
      <c r="Z59" s="22">
        <v>0</v>
      </c>
      <c r="AA59" s="8">
        <f t="shared" si="3"/>
        <v>36</v>
      </c>
      <c r="AB59" s="24">
        <v>148</v>
      </c>
      <c r="AC59" s="24">
        <f t="shared" si="5"/>
        <v>-36</v>
      </c>
      <c r="AD59" s="261"/>
    </row>
    <row r="60" spans="2:30">
      <c r="B60" s="16" t="s">
        <v>1</v>
      </c>
      <c r="C60" s="7" t="s">
        <v>21</v>
      </c>
      <c r="D60" s="8">
        <v>0</v>
      </c>
      <c r="E60" s="8">
        <v>0</v>
      </c>
      <c r="F60" s="8">
        <v>0</v>
      </c>
      <c r="G60" s="8">
        <v>0</v>
      </c>
      <c r="H60" s="8">
        <v>0</v>
      </c>
      <c r="I60" s="8">
        <v>0</v>
      </c>
      <c r="J60" s="8">
        <v>0</v>
      </c>
      <c r="K60" s="8">
        <v>0</v>
      </c>
      <c r="L60" s="8">
        <v>0</v>
      </c>
      <c r="M60" s="8">
        <v>61</v>
      </c>
      <c r="N60" s="8">
        <v>0</v>
      </c>
      <c r="O60" s="8">
        <v>0</v>
      </c>
      <c r="P60" s="8">
        <v>0</v>
      </c>
      <c r="Q60" s="8">
        <v>0</v>
      </c>
      <c r="R60" s="8">
        <v>0</v>
      </c>
      <c r="S60" s="8">
        <v>0</v>
      </c>
      <c r="T60" s="8">
        <v>0</v>
      </c>
      <c r="U60" s="8">
        <v>0</v>
      </c>
      <c r="V60" s="8">
        <v>0</v>
      </c>
      <c r="W60" s="8">
        <v>61</v>
      </c>
      <c r="X60" s="8">
        <v>0</v>
      </c>
      <c r="Y60" s="8">
        <v>61</v>
      </c>
      <c r="Z60" s="22">
        <v>0</v>
      </c>
      <c r="AA60" s="8">
        <f t="shared" si="3"/>
        <v>0</v>
      </c>
      <c r="AB60" s="24">
        <v>61</v>
      </c>
      <c r="AC60" s="24">
        <f t="shared" si="5"/>
        <v>0</v>
      </c>
      <c r="AD60" s="261"/>
    </row>
    <row r="61" spans="2:30">
      <c r="B61" s="16" t="s">
        <v>1</v>
      </c>
      <c r="C61" s="7" t="s">
        <v>22</v>
      </c>
      <c r="D61" s="8">
        <f t="shared" ref="D61:Z61" si="93">SUM(D62:D65)</f>
        <v>3750</v>
      </c>
      <c r="E61" s="8">
        <f t="shared" si="93"/>
        <v>0</v>
      </c>
      <c r="F61" s="8">
        <f t="shared" si="93"/>
        <v>3603.3</v>
      </c>
      <c r="G61" s="8">
        <f t="shared" si="93"/>
        <v>0</v>
      </c>
      <c r="H61" s="8">
        <f t="shared" si="93"/>
        <v>0</v>
      </c>
      <c r="I61" s="8">
        <f t="shared" si="93"/>
        <v>3575.5161499999999</v>
      </c>
      <c r="J61" s="8">
        <f t="shared" si="93"/>
        <v>0</v>
      </c>
      <c r="K61" s="8">
        <f t="shared" si="93"/>
        <v>0</v>
      </c>
      <c r="L61" s="8">
        <f t="shared" si="93"/>
        <v>0</v>
      </c>
      <c r="M61" s="8">
        <f t="shared" si="93"/>
        <v>4205</v>
      </c>
      <c r="N61" s="8">
        <f t="shared" si="93"/>
        <v>0</v>
      </c>
      <c r="O61" s="8">
        <f t="shared" si="93"/>
        <v>4205</v>
      </c>
      <c r="P61" s="8">
        <f t="shared" si="93"/>
        <v>0</v>
      </c>
      <c r="Q61" s="8">
        <f t="shared" si="93"/>
        <v>82.9</v>
      </c>
      <c r="R61" s="8">
        <f t="shared" si="93"/>
        <v>2662.88429</v>
      </c>
      <c r="S61" s="8">
        <f t="shared" si="93"/>
        <v>0</v>
      </c>
      <c r="T61" s="8">
        <f t="shared" si="93"/>
        <v>0</v>
      </c>
      <c r="U61" s="8">
        <f t="shared" si="93"/>
        <v>0</v>
      </c>
      <c r="V61" s="8">
        <f t="shared" si="93"/>
        <v>32.873959999999997</v>
      </c>
      <c r="W61" s="8">
        <f t="shared" si="93"/>
        <v>5030</v>
      </c>
      <c r="X61" s="8">
        <f t="shared" si="93"/>
        <v>200</v>
      </c>
      <c r="Y61" s="8">
        <f t="shared" si="93"/>
        <v>6950</v>
      </c>
      <c r="Z61" s="22">
        <f t="shared" si="93"/>
        <v>200</v>
      </c>
      <c r="AA61" s="8">
        <f t="shared" si="3"/>
        <v>1920</v>
      </c>
      <c r="AB61" s="24">
        <f t="shared" ref="AB61" si="94">SUM(AB62:AB65)</f>
        <v>4202</v>
      </c>
      <c r="AC61" s="24">
        <f t="shared" si="5"/>
        <v>-2748</v>
      </c>
      <c r="AD61" s="261"/>
    </row>
    <row r="62" spans="2:30">
      <c r="B62" s="16" t="s">
        <v>1</v>
      </c>
      <c r="C62" s="9" t="s">
        <v>23</v>
      </c>
      <c r="D62" s="8">
        <v>2930</v>
      </c>
      <c r="E62" s="8">
        <v>0</v>
      </c>
      <c r="F62" s="8">
        <v>2362.88</v>
      </c>
      <c r="G62" s="8">
        <v>0</v>
      </c>
      <c r="H62" s="8">
        <v>0</v>
      </c>
      <c r="I62" s="8">
        <v>2362.83682</v>
      </c>
      <c r="J62" s="8">
        <v>0</v>
      </c>
      <c r="K62" s="8">
        <v>0</v>
      </c>
      <c r="L62" s="8">
        <v>0</v>
      </c>
      <c r="M62" s="8">
        <v>2858</v>
      </c>
      <c r="N62" s="8">
        <v>0</v>
      </c>
      <c r="O62" s="8">
        <v>2828</v>
      </c>
      <c r="P62" s="8">
        <v>0</v>
      </c>
      <c r="Q62" s="8">
        <v>0</v>
      </c>
      <c r="R62" s="8">
        <v>1782.06249</v>
      </c>
      <c r="S62" s="8">
        <v>0</v>
      </c>
      <c r="T62" s="8">
        <v>0</v>
      </c>
      <c r="U62" s="8">
        <v>0</v>
      </c>
      <c r="V62" s="8">
        <v>0</v>
      </c>
      <c r="W62" s="8">
        <v>3058</v>
      </c>
      <c r="X62" s="8">
        <v>0</v>
      </c>
      <c r="Y62" s="8">
        <v>4049</v>
      </c>
      <c r="Z62" s="22">
        <v>0</v>
      </c>
      <c r="AA62" s="8">
        <f t="shared" si="3"/>
        <v>991</v>
      </c>
      <c r="AB62" s="24">
        <v>2828</v>
      </c>
      <c r="AC62" s="24">
        <f t="shared" si="5"/>
        <v>-1221</v>
      </c>
      <c r="AD62" s="261"/>
    </row>
    <row r="63" spans="2:30">
      <c r="B63" s="16" t="s">
        <v>1</v>
      </c>
      <c r="C63" s="9" t="s">
        <v>24</v>
      </c>
      <c r="D63" s="8">
        <v>800</v>
      </c>
      <c r="E63" s="8">
        <v>0</v>
      </c>
      <c r="F63" s="8">
        <v>1132.7</v>
      </c>
      <c r="G63" s="8">
        <v>0</v>
      </c>
      <c r="H63" s="8">
        <v>0</v>
      </c>
      <c r="I63" s="8">
        <v>1109.2728999999999</v>
      </c>
      <c r="J63" s="8">
        <v>0</v>
      </c>
      <c r="K63" s="8">
        <v>0</v>
      </c>
      <c r="L63" s="8">
        <v>0</v>
      </c>
      <c r="M63" s="8">
        <v>1327</v>
      </c>
      <c r="N63" s="8">
        <v>0</v>
      </c>
      <c r="O63" s="8">
        <v>1325.95</v>
      </c>
      <c r="P63" s="8">
        <v>0</v>
      </c>
      <c r="Q63" s="8">
        <v>27.9</v>
      </c>
      <c r="R63" s="8">
        <v>835.29773</v>
      </c>
      <c r="S63" s="8">
        <v>0</v>
      </c>
      <c r="T63" s="8">
        <v>0</v>
      </c>
      <c r="U63" s="8">
        <v>0</v>
      </c>
      <c r="V63" s="8">
        <v>2.3650000000000002</v>
      </c>
      <c r="W63" s="8">
        <v>1955</v>
      </c>
      <c r="X63" s="8">
        <v>160</v>
      </c>
      <c r="Y63" s="8">
        <v>2884</v>
      </c>
      <c r="Z63" s="22">
        <v>160</v>
      </c>
      <c r="AA63" s="8">
        <f t="shared" si="3"/>
        <v>929</v>
      </c>
      <c r="AB63" s="24">
        <v>1323</v>
      </c>
      <c r="AC63" s="24">
        <f t="shared" si="5"/>
        <v>-1561</v>
      </c>
      <c r="AD63" s="261"/>
    </row>
    <row r="64" spans="2:30">
      <c r="B64" s="16" t="s">
        <v>1</v>
      </c>
      <c r="C64" s="9" t="s">
        <v>27</v>
      </c>
      <c r="D64" s="8">
        <v>15</v>
      </c>
      <c r="E64" s="8">
        <v>0</v>
      </c>
      <c r="F64" s="8">
        <v>107.3</v>
      </c>
      <c r="G64" s="8">
        <v>0</v>
      </c>
      <c r="H64" s="8">
        <v>0</v>
      </c>
      <c r="I64" s="8">
        <v>103.02312999999999</v>
      </c>
      <c r="J64" s="8">
        <v>0</v>
      </c>
      <c r="K64" s="8">
        <v>0</v>
      </c>
      <c r="L64" s="8">
        <v>0</v>
      </c>
      <c r="M64" s="8">
        <v>15</v>
      </c>
      <c r="N64" s="8">
        <v>0</v>
      </c>
      <c r="O64" s="8">
        <v>45</v>
      </c>
      <c r="P64" s="8">
        <v>0</v>
      </c>
      <c r="Q64" s="8">
        <v>0</v>
      </c>
      <c r="R64" s="8">
        <v>44.61656</v>
      </c>
      <c r="S64" s="8">
        <v>0</v>
      </c>
      <c r="T64" s="8">
        <v>0</v>
      </c>
      <c r="U64" s="8">
        <v>0</v>
      </c>
      <c r="V64" s="8">
        <v>0</v>
      </c>
      <c r="W64" s="8">
        <v>15</v>
      </c>
      <c r="X64" s="8">
        <v>0</v>
      </c>
      <c r="Y64" s="8">
        <v>15</v>
      </c>
      <c r="Z64" s="22">
        <v>0</v>
      </c>
      <c r="AA64" s="8">
        <f t="shared" si="3"/>
        <v>0</v>
      </c>
      <c r="AB64" s="24">
        <v>45</v>
      </c>
      <c r="AC64" s="24">
        <f t="shared" si="5"/>
        <v>30</v>
      </c>
      <c r="AD64" s="261"/>
    </row>
    <row r="65" spans="2:30">
      <c r="B65" s="16" t="s">
        <v>1</v>
      </c>
      <c r="C65" s="9" t="s">
        <v>28</v>
      </c>
      <c r="D65" s="8">
        <f>SUM(D66)</f>
        <v>5</v>
      </c>
      <c r="E65" s="8">
        <f>SUM(E66)</f>
        <v>0</v>
      </c>
      <c r="F65" s="8">
        <f t="shared" ref="F65:H66" si="95">SUM(F66)</f>
        <v>0.42</v>
      </c>
      <c r="G65" s="8">
        <f t="shared" si="95"/>
        <v>0</v>
      </c>
      <c r="H65" s="8">
        <f t="shared" si="95"/>
        <v>0</v>
      </c>
      <c r="I65" s="8">
        <f t="shared" ref="I65:L66" si="96">SUM(I66)</f>
        <v>0.38329999999999997</v>
      </c>
      <c r="J65" s="8">
        <f t="shared" si="96"/>
        <v>0</v>
      </c>
      <c r="K65" s="8">
        <f t="shared" si="96"/>
        <v>0</v>
      </c>
      <c r="L65" s="8">
        <f t="shared" si="96"/>
        <v>0</v>
      </c>
      <c r="M65" s="8">
        <f>SUM(M66)</f>
        <v>5</v>
      </c>
      <c r="N65" s="8">
        <f>SUM(N66)</f>
        <v>0</v>
      </c>
      <c r="O65" s="8">
        <f t="shared" ref="O65:Q66" si="97">SUM(O66)</f>
        <v>6.05</v>
      </c>
      <c r="P65" s="8">
        <f t="shared" si="97"/>
        <v>0</v>
      </c>
      <c r="Q65" s="8">
        <f t="shared" si="97"/>
        <v>55</v>
      </c>
      <c r="R65" s="8">
        <f t="shared" ref="R65:V66" si="98">SUM(R66)</f>
        <v>0.90751000000000004</v>
      </c>
      <c r="S65" s="8">
        <f t="shared" si="98"/>
        <v>0</v>
      </c>
      <c r="T65" s="8">
        <f t="shared" si="98"/>
        <v>0</v>
      </c>
      <c r="U65" s="8">
        <f t="shared" si="98"/>
        <v>0</v>
      </c>
      <c r="V65" s="8">
        <f t="shared" si="98"/>
        <v>30.508959999999998</v>
      </c>
      <c r="W65" s="8">
        <f t="shared" ref="W65:AB66" si="99">SUM(W66)</f>
        <v>2</v>
      </c>
      <c r="X65" s="8">
        <f t="shared" si="99"/>
        <v>40</v>
      </c>
      <c r="Y65" s="8">
        <f t="shared" si="99"/>
        <v>2</v>
      </c>
      <c r="Z65" s="22">
        <f t="shared" si="99"/>
        <v>40</v>
      </c>
      <c r="AA65" s="8">
        <f t="shared" si="3"/>
        <v>0</v>
      </c>
      <c r="AB65" s="24">
        <f t="shared" si="99"/>
        <v>6</v>
      </c>
      <c r="AC65" s="24">
        <f t="shared" si="5"/>
        <v>4</v>
      </c>
      <c r="AD65" s="261"/>
    </row>
    <row r="66" spans="2:30">
      <c r="B66" s="16" t="s">
        <v>1</v>
      </c>
      <c r="C66" s="10" t="s">
        <v>29</v>
      </c>
      <c r="D66" s="8">
        <f>SUM(D67)</f>
        <v>5</v>
      </c>
      <c r="E66" s="8">
        <f>SUM(E67)</f>
        <v>0</v>
      </c>
      <c r="F66" s="8">
        <f t="shared" si="95"/>
        <v>0.42</v>
      </c>
      <c r="G66" s="8">
        <f t="shared" si="95"/>
        <v>0</v>
      </c>
      <c r="H66" s="8">
        <f t="shared" si="95"/>
        <v>0</v>
      </c>
      <c r="I66" s="8">
        <f t="shared" si="96"/>
        <v>0.38329999999999997</v>
      </c>
      <c r="J66" s="8">
        <f t="shared" si="96"/>
        <v>0</v>
      </c>
      <c r="K66" s="8">
        <f t="shared" si="96"/>
        <v>0</v>
      </c>
      <c r="L66" s="8">
        <f t="shared" si="96"/>
        <v>0</v>
      </c>
      <c r="M66" s="8">
        <f>SUM(M67)</f>
        <v>5</v>
      </c>
      <c r="N66" s="8">
        <f>SUM(N67)</f>
        <v>0</v>
      </c>
      <c r="O66" s="8">
        <f t="shared" si="97"/>
        <v>6.05</v>
      </c>
      <c r="P66" s="8">
        <f t="shared" si="97"/>
        <v>0</v>
      </c>
      <c r="Q66" s="8">
        <f t="shared" si="97"/>
        <v>55</v>
      </c>
      <c r="R66" s="8">
        <f t="shared" si="98"/>
        <v>0.90751000000000004</v>
      </c>
      <c r="S66" s="8">
        <f t="shared" si="98"/>
        <v>0</v>
      </c>
      <c r="T66" s="8">
        <f t="shared" si="98"/>
        <v>0</v>
      </c>
      <c r="U66" s="8">
        <f t="shared" si="98"/>
        <v>0</v>
      </c>
      <c r="V66" s="8">
        <f t="shared" si="98"/>
        <v>30.508959999999998</v>
      </c>
      <c r="W66" s="8">
        <f t="shared" si="99"/>
        <v>2</v>
      </c>
      <c r="X66" s="8">
        <f t="shared" si="99"/>
        <v>40</v>
      </c>
      <c r="Y66" s="8">
        <f t="shared" si="99"/>
        <v>2</v>
      </c>
      <c r="Z66" s="22">
        <f t="shared" si="99"/>
        <v>40</v>
      </c>
      <c r="AA66" s="8">
        <f t="shared" si="3"/>
        <v>0</v>
      </c>
      <c r="AB66" s="24">
        <f t="shared" si="99"/>
        <v>6</v>
      </c>
      <c r="AC66" s="24">
        <f t="shared" si="5"/>
        <v>4</v>
      </c>
      <c r="AD66" s="261"/>
    </row>
    <row r="67" spans="2:30" ht="30">
      <c r="B67" s="16" t="s">
        <v>1</v>
      </c>
      <c r="C67" s="11" t="s">
        <v>30</v>
      </c>
      <c r="D67" s="8">
        <v>5</v>
      </c>
      <c r="E67" s="8">
        <v>0</v>
      </c>
      <c r="F67" s="8">
        <v>0.42</v>
      </c>
      <c r="G67" s="8">
        <v>0</v>
      </c>
      <c r="H67" s="8">
        <v>0</v>
      </c>
      <c r="I67" s="8">
        <v>0.38329999999999997</v>
      </c>
      <c r="J67" s="8">
        <v>0</v>
      </c>
      <c r="K67" s="8">
        <v>0</v>
      </c>
      <c r="L67" s="8">
        <v>0</v>
      </c>
      <c r="M67" s="8">
        <v>5</v>
      </c>
      <c r="N67" s="8">
        <v>0</v>
      </c>
      <c r="O67" s="8">
        <v>6.05</v>
      </c>
      <c r="P67" s="8">
        <v>0</v>
      </c>
      <c r="Q67" s="8">
        <v>55</v>
      </c>
      <c r="R67" s="8">
        <v>0.90751000000000004</v>
      </c>
      <c r="S67" s="8">
        <v>0</v>
      </c>
      <c r="T67" s="8">
        <v>0</v>
      </c>
      <c r="U67" s="8">
        <v>0</v>
      </c>
      <c r="V67" s="8">
        <v>30.508959999999998</v>
      </c>
      <c r="W67" s="8">
        <v>2</v>
      </c>
      <c r="X67" s="8">
        <v>40</v>
      </c>
      <c r="Y67" s="8">
        <v>2</v>
      </c>
      <c r="Z67" s="22">
        <v>40</v>
      </c>
      <c r="AA67" s="8">
        <f t="shared" si="3"/>
        <v>0</v>
      </c>
      <c r="AB67" s="24">
        <v>6</v>
      </c>
      <c r="AC67" s="24">
        <f t="shared" si="5"/>
        <v>4</v>
      </c>
      <c r="AD67" s="261"/>
    </row>
    <row r="68" spans="2:30">
      <c r="B68" s="16" t="s">
        <v>1</v>
      </c>
      <c r="C68" s="7" t="s">
        <v>32</v>
      </c>
      <c r="D68" s="8">
        <v>20</v>
      </c>
      <c r="E68" s="8">
        <v>0</v>
      </c>
      <c r="F68" s="8">
        <v>93.1</v>
      </c>
      <c r="G68" s="8">
        <v>0</v>
      </c>
      <c r="H68" s="8">
        <v>0</v>
      </c>
      <c r="I68" s="8">
        <v>92.981899999999996</v>
      </c>
      <c r="J68" s="8">
        <v>0</v>
      </c>
      <c r="K68" s="8">
        <v>0</v>
      </c>
      <c r="L68" s="8">
        <v>0</v>
      </c>
      <c r="M68" s="8">
        <v>20</v>
      </c>
      <c r="N68" s="8">
        <v>0</v>
      </c>
      <c r="O68" s="8">
        <v>20</v>
      </c>
      <c r="P68" s="8">
        <v>0</v>
      </c>
      <c r="Q68" s="8">
        <v>44.2</v>
      </c>
      <c r="R68" s="8">
        <v>13.976000000000001</v>
      </c>
      <c r="S68" s="8">
        <v>0</v>
      </c>
      <c r="T68" s="8">
        <v>0</v>
      </c>
      <c r="U68" s="8">
        <v>0</v>
      </c>
      <c r="V68" s="8">
        <v>20.437850000000001</v>
      </c>
      <c r="W68" s="8">
        <v>20</v>
      </c>
      <c r="X68" s="8">
        <v>50</v>
      </c>
      <c r="Y68" s="8">
        <v>25</v>
      </c>
      <c r="Z68" s="22">
        <v>50</v>
      </c>
      <c r="AA68" s="8">
        <f t="shared" si="3"/>
        <v>5</v>
      </c>
      <c r="AB68" s="24">
        <v>20</v>
      </c>
      <c r="AC68" s="24">
        <f t="shared" si="5"/>
        <v>-5</v>
      </c>
      <c r="AD68" s="262"/>
    </row>
    <row r="69" spans="2:30" ht="30">
      <c r="B69" s="16" t="s">
        <v>40</v>
      </c>
      <c r="C69" s="5" t="s">
        <v>41</v>
      </c>
      <c r="D69" s="6">
        <f>SUM(D70)</f>
        <v>100</v>
      </c>
      <c r="E69" s="6">
        <f>SUM(E70)</f>
        <v>0</v>
      </c>
      <c r="F69" s="6">
        <f t="shared" ref="F69:H70" si="100">SUM(F70)</f>
        <v>75</v>
      </c>
      <c r="G69" s="6">
        <f t="shared" si="100"/>
        <v>0</v>
      </c>
      <c r="H69" s="6">
        <f t="shared" si="100"/>
        <v>0</v>
      </c>
      <c r="I69" s="6">
        <f t="shared" ref="I69:L70" si="101">SUM(I70)</f>
        <v>74.864000000000004</v>
      </c>
      <c r="J69" s="6">
        <f t="shared" si="101"/>
        <v>0</v>
      </c>
      <c r="K69" s="6">
        <f t="shared" si="101"/>
        <v>0</v>
      </c>
      <c r="L69" s="6">
        <f t="shared" si="101"/>
        <v>0</v>
      </c>
      <c r="M69" s="6">
        <f>SUM(M70)</f>
        <v>100</v>
      </c>
      <c r="N69" s="6">
        <f>SUM(N70)</f>
        <v>0</v>
      </c>
      <c r="O69" s="6">
        <f t="shared" ref="O69:Q70" si="102">SUM(O70)</f>
        <v>100</v>
      </c>
      <c r="P69" s="6">
        <f t="shared" si="102"/>
        <v>0</v>
      </c>
      <c r="Q69" s="6">
        <f t="shared" si="102"/>
        <v>0</v>
      </c>
      <c r="R69" s="6">
        <f t="shared" ref="R69:V70" si="103">SUM(R70)</f>
        <v>6.7409999999999997</v>
      </c>
      <c r="S69" s="6">
        <f t="shared" si="103"/>
        <v>0</v>
      </c>
      <c r="T69" s="6">
        <f t="shared" si="103"/>
        <v>0</v>
      </c>
      <c r="U69" s="6">
        <f t="shared" si="103"/>
        <v>0</v>
      </c>
      <c r="V69" s="6">
        <f t="shared" si="103"/>
        <v>0</v>
      </c>
      <c r="W69" s="6">
        <f t="shared" ref="W69:AB70" si="104">SUM(W70)</f>
        <v>100</v>
      </c>
      <c r="X69" s="6">
        <f t="shared" si="104"/>
        <v>0</v>
      </c>
      <c r="Y69" s="6">
        <f t="shared" si="104"/>
        <v>100</v>
      </c>
      <c r="Z69" s="21">
        <f t="shared" si="104"/>
        <v>0</v>
      </c>
      <c r="AA69" s="6">
        <f t="shared" si="3"/>
        <v>0</v>
      </c>
      <c r="AB69" s="12">
        <f t="shared" si="104"/>
        <v>100</v>
      </c>
      <c r="AC69" s="12">
        <f t="shared" si="5"/>
        <v>0</v>
      </c>
      <c r="AD69" s="25"/>
    </row>
    <row r="70" spans="2:30">
      <c r="B70" s="16" t="s">
        <v>1</v>
      </c>
      <c r="C70" s="7" t="s">
        <v>22</v>
      </c>
      <c r="D70" s="8">
        <f>SUM(D71)</f>
        <v>100</v>
      </c>
      <c r="E70" s="8">
        <f>SUM(E71)</f>
        <v>0</v>
      </c>
      <c r="F70" s="8">
        <f t="shared" si="100"/>
        <v>75</v>
      </c>
      <c r="G70" s="8">
        <f t="shared" si="100"/>
        <v>0</v>
      </c>
      <c r="H70" s="8">
        <f t="shared" si="100"/>
        <v>0</v>
      </c>
      <c r="I70" s="8">
        <f t="shared" si="101"/>
        <v>74.864000000000004</v>
      </c>
      <c r="J70" s="8">
        <f t="shared" si="101"/>
        <v>0</v>
      </c>
      <c r="K70" s="8">
        <f t="shared" si="101"/>
        <v>0</v>
      </c>
      <c r="L70" s="8">
        <f t="shared" si="101"/>
        <v>0</v>
      </c>
      <c r="M70" s="8">
        <f>SUM(M71)</f>
        <v>100</v>
      </c>
      <c r="N70" s="8">
        <f>SUM(N71)</f>
        <v>0</v>
      </c>
      <c r="O70" s="8">
        <f t="shared" si="102"/>
        <v>100</v>
      </c>
      <c r="P70" s="8">
        <f t="shared" si="102"/>
        <v>0</v>
      </c>
      <c r="Q70" s="8">
        <f t="shared" si="102"/>
        <v>0</v>
      </c>
      <c r="R70" s="8">
        <f t="shared" si="103"/>
        <v>6.7409999999999997</v>
      </c>
      <c r="S70" s="8">
        <f t="shared" si="103"/>
        <v>0</v>
      </c>
      <c r="T70" s="8">
        <f t="shared" si="103"/>
        <v>0</v>
      </c>
      <c r="U70" s="8">
        <f t="shared" si="103"/>
        <v>0</v>
      </c>
      <c r="V70" s="8">
        <f t="shared" si="103"/>
        <v>0</v>
      </c>
      <c r="W70" s="8">
        <f t="shared" si="104"/>
        <v>100</v>
      </c>
      <c r="X70" s="8">
        <f t="shared" si="104"/>
        <v>0</v>
      </c>
      <c r="Y70" s="8">
        <f t="shared" si="104"/>
        <v>100</v>
      </c>
      <c r="Z70" s="22">
        <f t="shared" si="104"/>
        <v>0</v>
      </c>
      <c r="AA70" s="8">
        <f t="shared" si="3"/>
        <v>0</v>
      </c>
      <c r="AB70" s="24">
        <f t="shared" si="104"/>
        <v>100</v>
      </c>
      <c r="AC70" s="24">
        <f t="shared" si="5"/>
        <v>0</v>
      </c>
      <c r="AD70" s="25"/>
    </row>
    <row r="71" spans="2:30">
      <c r="B71" s="16" t="s">
        <v>1</v>
      </c>
      <c r="C71" s="9" t="s">
        <v>24</v>
      </c>
      <c r="D71" s="8">
        <v>100</v>
      </c>
      <c r="E71" s="8">
        <v>0</v>
      </c>
      <c r="F71" s="8">
        <v>75</v>
      </c>
      <c r="G71" s="8">
        <v>0</v>
      </c>
      <c r="H71" s="8">
        <v>0</v>
      </c>
      <c r="I71" s="8">
        <v>74.864000000000004</v>
      </c>
      <c r="J71" s="8">
        <v>0</v>
      </c>
      <c r="K71" s="8">
        <v>0</v>
      </c>
      <c r="L71" s="8">
        <v>0</v>
      </c>
      <c r="M71" s="8">
        <v>100</v>
      </c>
      <c r="N71" s="8">
        <v>0</v>
      </c>
      <c r="O71" s="8">
        <v>100</v>
      </c>
      <c r="P71" s="8">
        <v>0</v>
      </c>
      <c r="Q71" s="8">
        <v>0</v>
      </c>
      <c r="R71" s="8">
        <v>6.7409999999999997</v>
      </c>
      <c r="S71" s="8">
        <v>0</v>
      </c>
      <c r="T71" s="8">
        <v>0</v>
      </c>
      <c r="U71" s="8">
        <v>0</v>
      </c>
      <c r="V71" s="8">
        <v>0</v>
      </c>
      <c r="W71" s="8">
        <v>100</v>
      </c>
      <c r="X71" s="8">
        <v>0</v>
      </c>
      <c r="Y71" s="8">
        <v>100</v>
      </c>
      <c r="Z71" s="22">
        <v>0</v>
      </c>
      <c r="AA71" s="8">
        <f t="shared" ref="AA71:AA134" si="105">Y71-W71</f>
        <v>0</v>
      </c>
      <c r="AB71" s="24">
        <v>100</v>
      </c>
      <c r="AC71" s="24">
        <f t="shared" ref="AC71:AC134" si="106">AB71-Y71</f>
        <v>0</v>
      </c>
      <c r="AD71" s="25"/>
    </row>
    <row r="72" spans="2:30" ht="30">
      <c r="B72" s="16" t="s">
        <v>42</v>
      </c>
      <c r="C72" s="5" t="s">
        <v>43</v>
      </c>
      <c r="D72" s="6">
        <f t="shared" ref="D72:AB72" si="107">SUM(D73)</f>
        <v>150</v>
      </c>
      <c r="E72" s="6">
        <f t="shared" si="107"/>
        <v>0</v>
      </c>
      <c r="F72" s="6">
        <f t="shared" si="107"/>
        <v>132.07</v>
      </c>
      <c r="G72" s="6">
        <f t="shared" si="107"/>
        <v>0</v>
      </c>
      <c r="H72" s="6">
        <f t="shared" si="107"/>
        <v>0</v>
      </c>
      <c r="I72" s="6">
        <f t="shared" si="107"/>
        <v>126.95254</v>
      </c>
      <c r="J72" s="6">
        <f t="shared" si="107"/>
        <v>0</v>
      </c>
      <c r="K72" s="6">
        <f t="shared" si="107"/>
        <v>0</v>
      </c>
      <c r="L72" s="6">
        <f t="shared" si="107"/>
        <v>0</v>
      </c>
      <c r="M72" s="6">
        <f t="shared" si="107"/>
        <v>150</v>
      </c>
      <c r="N72" s="6">
        <f t="shared" si="107"/>
        <v>0</v>
      </c>
      <c r="O72" s="6">
        <f t="shared" si="107"/>
        <v>150</v>
      </c>
      <c r="P72" s="6">
        <f t="shared" si="107"/>
        <v>0</v>
      </c>
      <c r="Q72" s="6">
        <f t="shared" si="107"/>
        <v>0</v>
      </c>
      <c r="R72" s="6">
        <f t="shared" si="107"/>
        <v>1.0561</v>
      </c>
      <c r="S72" s="6">
        <f t="shared" si="107"/>
        <v>0</v>
      </c>
      <c r="T72" s="6">
        <f t="shared" si="107"/>
        <v>0</v>
      </c>
      <c r="U72" s="6">
        <f t="shared" si="107"/>
        <v>0</v>
      </c>
      <c r="V72" s="6">
        <f t="shared" si="107"/>
        <v>0</v>
      </c>
      <c r="W72" s="6">
        <f t="shared" si="107"/>
        <v>150</v>
      </c>
      <c r="X72" s="6">
        <f t="shared" si="107"/>
        <v>0</v>
      </c>
      <c r="Y72" s="6">
        <f t="shared" si="107"/>
        <v>150</v>
      </c>
      <c r="Z72" s="21">
        <f t="shared" si="107"/>
        <v>0</v>
      </c>
      <c r="AA72" s="6">
        <f t="shared" si="105"/>
        <v>0</v>
      </c>
      <c r="AB72" s="12">
        <f t="shared" si="107"/>
        <v>150</v>
      </c>
      <c r="AC72" s="12">
        <f t="shared" si="106"/>
        <v>0</v>
      </c>
      <c r="AD72" s="25"/>
    </row>
    <row r="73" spans="2:30">
      <c r="B73" s="16" t="s">
        <v>1</v>
      </c>
      <c r="C73" s="7" t="s">
        <v>22</v>
      </c>
      <c r="D73" s="8">
        <f t="shared" ref="D73:Z73" si="108">SUM(D74:D75)</f>
        <v>150</v>
      </c>
      <c r="E73" s="8">
        <f t="shared" si="108"/>
        <v>0</v>
      </c>
      <c r="F73" s="8">
        <f t="shared" si="108"/>
        <v>132.07</v>
      </c>
      <c r="G73" s="8">
        <f t="shared" si="108"/>
        <v>0</v>
      </c>
      <c r="H73" s="8">
        <f t="shared" si="108"/>
        <v>0</v>
      </c>
      <c r="I73" s="8">
        <f t="shared" si="108"/>
        <v>126.95254</v>
      </c>
      <c r="J73" s="8">
        <f t="shared" si="108"/>
        <v>0</v>
      </c>
      <c r="K73" s="8">
        <f t="shared" si="108"/>
        <v>0</v>
      </c>
      <c r="L73" s="8">
        <f t="shared" si="108"/>
        <v>0</v>
      </c>
      <c r="M73" s="8">
        <f t="shared" si="108"/>
        <v>150</v>
      </c>
      <c r="N73" s="8">
        <f t="shared" si="108"/>
        <v>0</v>
      </c>
      <c r="O73" s="8">
        <f t="shared" si="108"/>
        <v>150</v>
      </c>
      <c r="P73" s="8">
        <f t="shared" si="108"/>
        <v>0</v>
      </c>
      <c r="Q73" s="8">
        <f t="shared" si="108"/>
        <v>0</v>
      </c>
      <c r="R73" s="8">
        <f t="shared" si="108"/>
        <v>1.0561</v>
      </c>
      <c r="S73" s="8">
        <f t="shared" si="108"/>
        <v>0</v>
      </c>
      <c r="T73" s="8">
        <f t="shared" si="108"/>
        <v>0</v>
      </c>
      <c r="U73" s="8">
        <f t="shared" si="108"/>
        <v>0</v>
      </c>
      <c r="V73" s="8">
        <f t="shared" si="108"/>
        <v>0</v>
      </c>
      <c r="W73" s="8">
        <f t="shared" si="108"/>
        <v>150</v>
      </c>
      <c r="X73" s="8">
        <f t="shared" si="108"/>
        <v>0</v>
      </c>
      <c r="Y73" s="8">
        <f t="shared" si="108"/>
        <v>150</v>
      </c>
      <c r="Z73" s="22">
        <f t="shared" si="108"/>
        <v>0</v>
      </c>
      <c r="AA73" s="8">
        <f t="shared" si="105"/>
        <v>0</v>
      </c>
      <c r="AB73" s="24">
        <f t="shared" ref="AB73" si="109">SUM(AB74:AB75)</f>
        <v>150</v>
      </c>
      <c r="AC73" s="24">
        <f t="shared" si="106"/>
        <v>0</v>
      </c>
      <c r="AD73" s="25"/>
    </row>
    <row r="74" spans="2:30">
      <c r="B74" s="16" t="s">
        <v>1</v>
      </c>
      <c r="C74" s="9" t="s">
        <v>24</v>
      </c>
      <c r="D74" s="8">
        <v>143</v>
      </c>
      <c r="E74" s="8">
        <v>0</v>
      </c>
      <c r="F74" s="8">
        <v>125.07</v>
      </c>
      <c r="G74" s="8">
        <v>0</v>
      </c>
      <c r="H74" s="8">
        <v>0</v>
      </c>
      <c r="I74" s="8">
        <v>119.95254</v>
      </c>
      <c r="J74" s="8">
        <v>0</v>
      </c>
      <c r="K74" s="8">
        <v>0</v>
      </c>
      <c r="L74" s="8">
        <v>0</v>
      </c>
      <c r="M74" s="8">
        <v>143</v>
      </c>
      <c r="N74" s="8">
        <v>0</v>
      </c>
      <c r="O74" s="8">
        <v>143</v>
      </c>
      <c r="P74" s="8">
        <v>0</v>
      </c>
      <c r="Q74" s="8">
        <v>0</v>
      </c>
      <c r="R74" s="8">
        <v>0</v>
      </c>
      <c r="S74" s="8">
        <v>0</v>
      </c>
      <c r="T74" s="8">
        <v>0</v>
      </c>
      <c r="U74" s="8">
        <v>0</v>
      </c>
      <c r="V74" s="8">
        <v>0</v>
      </c>
      <c r="W74" s="8">
        <v>143</v>
      </c>
      <c r="X74" s="8">
        <v>0</v>
      </c>
      <c r="Y74" s="8">
        <v>143</v>
      </c>
      <c r="Z74" s="22">
        <v>0</v>
      </c>
      <c r="AA74" s="8">
        <f t="shared" si="105"/>
        <v>0</v>
      </c>
      <c r="AB74" s="24">
        <v>143</v>
      </c>
      <c r="AC74" s="24">
        <f t="shared" si="106"/>
        <v>0</v>
      </c>
      <c r="AD74" s="25"/>
    </row>
    <row r="75" spans="2:30">
      <c r="B75" s="16" t="s">
        <v>1</v>
      </c>
      <c r="C75" s="9" t="s">
        <v>28</v>
      </c>
      <c r="D75" s="8">
        <f>SUM(D76)</f>
        <v>7</v>
      </c>
      <c r="E75" s="8">
        <f>SUM(E76)</f>
        <v>0</v>
      </c>
      <c r="F75" s="8">
        <f t="shared" ref="F75:H76" si="110">SUM(F76)</f>
        <v>7</v>
      </c>
      <c r="G75" s="8">
        <f t="shared" si="110"/>
        <v>0</v>
      </c>
      <c r="H75" s="8">
        <f t="shared" si="110"/>
        <v>0</v>
      </c>
      <c r="I75" s="8">
        <f t="shared" ref="I75:L76" si="111">SUM(I76)</f>
        <v>7</v>
      </c>
      <c r="J75" s="8">
        <f t="shared" si="111"/>
        <v>0</v>
      </c>
      <c r="K75" s="8">
        <f t="shared" si="111"/>
        <v>0</v>
      </c>
      <c r="L75" s="8">
        <f t="shared" si="111"/>
        <v>0</v>
      </c>
      <c r="M75" s="8">
        <f>SUM(M76)</f>
        <v>7</v>
      </c>
      <c r="N75" s="8">
        <f>SUM(N76)</f>
        <v>0</v>
      </c>
      <c r="O75" s="8">
        <f t="shared" ref="O75:Q76" si="112">SUM(O76)</f>
        <v>7</v>
      </c>
      <c r="P75" s="8">
        <f t="shared" si="112"/>
        <v>0</v>
      </c>
      <c r="Q75" s="8">
        <f t="shared" si="112"/>
        <v>0</v>
      </c>
      <c r="R75" s="8">
        <f t="shared" ref="R75:V76" si="113">SUM(R76)</f>
        <v>1.0561</v>
      </c>
      <c r="S75" s="8">
        <f t="shared" si="113"/>
        <v>0</v>
      </c>
      <c r="T75" s="8">
        <f t="shared" si="113"/>
        <v>0</v>
      </c>
      <c r="U75" s="8">
        <f t="shared" si="113"/>
        <v>0</v>
      </c>
      <c r="V75" s="8">
        <f t="shared" si="113"/>
        <v>0</v>
      </c>
      <c r="W75" s="8">
        <f t="shared" ref="W75:AB76" si="114">SUM(W76)</f>
        <v>7</v>
      </c>
      <c r="X75" s="8">
        <f t="shared" si="114"/>
        <v>0</v>
      </c>
      <c r="Y75" s="8">
        <f t="shared" si="114"/>
        <v>7</v>
      </c>
      <c r="Z75" s="22">
        <f t="shared" si="114"/>
        <v>0</v>
      </c>
      <c r="AA75" s="8">
        <f t="shared" si="105"/>
        <v>0</v>
      </c>
      <c r="AB75" s="24">
        <f t="shared" si="114"/>
        <v>7</v>
      </c>
      <c r="AC75" s="24">
        <f t="shared" si="106"/>
        <v>0</v>
      </c>
      <c r="AD75" s="25"/>
    </row>
    <row r="76" spans="2:30">
      <c r="B76" s="16" t="s">
        <v>1</v>
      </c>
      <c r="C76" s="10" t="s">
        <v>29</v>
      </c>
      <c r="D76" s="8">
        <f>SUM(D77)</f>
        <v>7</v>
      </c>
      <c r="E76" s="8">
        <f>SUM(E77)</f>
        <v>0</v>
      </c>
      <c r="F76" s="8">
        <f t="shared" si="110"/>
        <v>7</v>
      </c>
      <c r="G76" s="8">
        <f t="shared" si="110"/>
        <v>0</v>
      </c>
      <c r="H76" s="8">
        <f t="shared" si="110"/>
        <v>0</v>
      </c>
      <c r="I76" s="8">
        <f t="shared" si="111"/>
        <v>7</v>
      </c>
      <c r="J76" s="8">
        <f t="shared" si="111"/>
        <v>0</v>
      </c>
      <c r="K76" s="8">
        <f t="shared" si="111"/>
        <v>0</v>
      </c>
      <c r="L76" s="8">
        <f t="shared" si="111"/>
        <v>0</v>
      </c>
      <c r="M76" s="8">
        <f>SUM(M77)</f>
        <v>7</v>
      </c>
      <c r="N76" s="8">
        <f>SUM(N77)</f>
        <v>0</v>
      </c>
      <c r="O76" s="8">
        <f t="shared" si="112"/>
        <v>7</v>
      </c>
      <c r="P76" s="8">
        <f t="shared" si="112"/>
        <v>0</v>
      </c>
      <c r="Q76" s="8">
        <f t="shared" si="112"/>
        <v>0</v>
      </c>
      <c r="R76" s="8">
        <f t="shared" si="113"/>
        <v>1.0561</v>
      </c>
      <c r="S76" s="8">
        <f t="shared" si="113"/>
        <v>0</v>
      </c>
      <c r="T76" s="8">
        <f t="shared" si="113"/>
        <v>0</v>
      </c>
      <c r="U76" s="8">
        <f t="shared" si="113"/>
        <v>0</v>
      </c>
      <c r="V76" s="8">
        <f t="shared" si="113"/>
        <v>0</v>
      </c>
      <c r="W76" s="8">
        <f t="shared" si="114"/>
        <v>7</v>
      </c>
      <c r="X76" s="8">
        <f t="shared" si="114"/>
        <v>0</v>
      </c>
      <c r="Y76" s="8">
        <f t="shared" si="114"/>
        <v>7</v>
      </c>
      <c r="Z76" s="22">
        <f t="shared" si="114"/>
        <v>0</v>
      </c>
      <c r="AA76" s="8">
        <f t="shared" si="105"/>
        <v>0</v>
      </c>
      <c r="AB76" s="24">
        <f t="shared" si="114"/>
        <v>7</v>
      </c>
      <c r="AC76" s="24">
        <f t="shared" si="106"/>
        <v>0</v>
      </c>
      <c r="AD76" s="25"/>
    </row>
    <row r="77" spans="2:30" ht="30">
      <c r="B77" s="16" t="s">
        <v>1</v>
      </c>
      <c r="C77" s="11" t="s">
        <v>30</v>
      </c>
      <c r="D77" s="8">
        <v>7</v>
      </c>
      <c r="E77" s="8">
        <v>0</v>
      </c>
      <c r="F77" s="8">
        <v>7</v>
      </c>
      <c r="G77" s="8">
        <v>0</v>
      </c>
      <c r="H77" s="8">
        <v>0</v>
      </c>
      <c r="I77" s="8">
        <v>7</v>
      </c>
      <c r="J77" s="8">
        <v>0</v>
      </c>
      <c r="K77" s="8">
        <v>0</v>
      </c>
      <c r="L77" s="8">
        <v>0</v>
      </c>
      <c r="M77" s="8">
        <v>7</v>
      </c>
      <c r="N77" s="8">
        <v>0</v>
      </c>
      <c r="O77" s="8">
        <v>7</v>
      </c>
      <c r="P77" s="8">
        <v>0</v>
      </c>
      <c r="Q77" s="8">
        <v>0</v>
      </c>
      <c r="R77" s="8">
        <v>1.0561</v>
      </c>
      <c r="S77" s="8">
        <v>0</v>
      </c>
      <c r="T77" s="8">
        <v>0</v>
      </c>
      <c r="U77" s="8">
        <v>0</v>
      </c>
      <c r="V77" s="8">
        <v>0</v>
      </c>
      <c r="W77" s="8">
        <v>7</v>
      </c>
      <c r="X77" s="8">
        <v>0</v>
      </c>
      <c r="Y77" s="8">
        <v>7</v>
      </c>
      <c r="Z77" s="22">
        <v>0</v>
      </c>
      <c r="AA77" s="8">
        <f t="shared" si="105"/>
        <v>0</v>
      </c>
      <c r="AB77" s="24">
        <v>7</v>
      </c>
      <c r="AC77" s="24">
        <f t="shared" si="106"/>
        <v>0</v>
      </c>
      <c r="AD77" s="25"/>
    </row>
    <row r="78" spans="2:30" ht="30">
      <c r="B78" s="16" t="s">
        <v>44</v>
      </c>
      <c r="C78" s="5" t="s">
        <v>45</v>
      </c>
      <c r="D78" s="6">
        <f t="shared" ref="D78:Z78" si="115">SUM(D81,D89)</f>
        <v>11258</v>
      </c>
      <c r="E78" s="6">
        <f t="shared" si="115"/>
        <v>700</v>
      </c>
      <c r="F78" s="6">
        <f t="shared" si="115"/>
        <v>11138.779999999999</v>
      </c>
      <c r="G78" s="6">
        <f t="shared" si="115"/>
        <v>0</v>
      </c>
      <c r="H78" s="6">
        <f t="shared" si="115"/>
        <v>700</v>
      </c>
      <c r="I78" s="6">
        <f t="shared" si="115"/>
        <v>11077.14028</v>
      </c>
      <c r="J78" s="6">
        <f t="shared" si="115"/>
        <v>0</v>
      </c>
      <c r="K78" s="6">
        <f t="shared" si="115"/>
        <v>8049.2519399999992</v>
      </c>
      <c r="L78" s="6">
        <f t="shared" si="115"/>
        <v>431.98050999999998</v>
      </c>
      <c r="M78" s="6">
        <f t="shared" si="115"/>
        <v>11300</v>
      </c>
      <c r="N78" s="6">
        <f t="shared" si="115"/>
        <v>745</v>
      </c>
      <c r="O78" s="6">
        <f t="shared" si="115"/>
        <v>11300</v>
      </c>
      <c r="P78" s="6">
        <f t="shared" si="115"/>
        <v>0</v>
      </c>
      <c r="Q78" s="6">
        <f t="shared" si="115"/>
        <v>995</v>
      </c>
      <c r="R78" s="6">
        <f t="shared" si="115"/>
        <v>6903.6244699999997</v>
      </c>
      <c r="S78" s="6">
        <f t="shared" si="115"/>
        <v>0</v>
      </c>
      <c r="T78" s="6">
        <f t="shared" si="115"/>
        <v>0</v>
      </c>
      <c r="U78" s="6">
        <f t="shared" si="115"/>
        <v>5420.8973999999998</v>
      </c>
      <c r="V78" s="6">
        <f t="shared" si="115"/>
        <v>667.12968999999998</v>
      </c>
      <c r="W78" s="6">
        <f t="shared" si="115"/>
        <v>11500</v>
      </c>
      <c r="X78" s="6">
        <f t="shared" si="115"/>
        <v>900</v>
      </c>
      <c r="Y78" s="6">
        <f t="shared" si="115"/>
        <v>18825</v>
      </c>
      <c r="Z78" s="21">
        <f t="shared" si="115"/>
        <v>1463</v>
      </c>
      <c r="AA78" s="6">
        <f t="shared" si="105"/>
        <v>7325</v>
      </c>
      <c r="AB78" s="12">
        <f t="shared" ref="AB78" si="116">SUM(AB81,AB89)</f>
        <v>11300</v>
      </c>
      <c r="AC78" s="12">
        <f t="shared" si="106"/>
        <v>-7525</v>
      </c>
      <c r="AD78" s="257" t="s">
        <v>1141</v>
      </c>
    </row>
    <row r="79" spans="2:30">
      <c r="B79" s="16" t="s">
        <v>1</v>
      </c>
      <c r="C79" s="7" t="s">
        <v>20</v>
      </c>
      <c r="D79" s="8">
        <v>306</v>
      </c>
      <c r="E79" s="8">
        <v>0</v>
      </c>
      <c r="F79" s="8">
        <v>0</v>
      </c>
      <c r="G79" s="8">
        <v>0</v>
      </c>
      <c r="H79" s="8">
        <v>0</v>
      </c>
      <c r="I79" s="8">
        <v>0</v>
      </c>
      <c r="J79" s="8">
        <v>0</v>
      </c>
      <c r="K79" s="8">
        <v>0</v>
      </c>
      <c r="L79" s="8">
        <v>0</v>
      </c>
      <c r="M79" s="8">
        <v>305</v>
      </c>
      <c r="N79" s="8">
        <v>0</v>
      </c>
      <c r="O79" s="8">
        <v>0</v>
      </c>
      <c r="P79" s="8">
        <v>0</v>
      </c>
      <c r="Q79" s="8">
        <v>0</v>
      </c>
      <c r="R79" s="8">
        <v>0</v>
      </c>
      <c r="S79" s="8">
        <v>0</v>
      </c>
      <c r="T79" s="8">
        <v>0</v>
      </c>
      <c r="U79" s="8">
        <v>0</v>
      </c>
      <c r="V79" s="8">
        <v>0</v>
      </c>
      <c r="W79" s="8">
        <v>301</v>
      </c>
      <c r="X79" s="8">
        <v>0</v>
      </c>
      <c r="Y79" s="8">
        <v>321</v>
      </c>
      <c r="Z79" s="22">
        <v>0</v>
      </c>
      <c r="AA79" s="8">
        <f t="shared" si="105"/>
        <v>20</v>
      </c>
      <c r="AB79" s="24">
        <v>301</v>
      </c>
      <c r="AC79" s="24">
        <f t="shared" si="106"/>
        <v>-20</v>
      </c>
      <c r="AD79" s="258"/>
    </row>
    <row r="80" spans="2:30">
      <c r="B80" s="16" t="s">
        <v>1</v>
      </c>
      <c r="C80" s="7" t="s">
        <v>21</v>
      </c>
      <c r="D80" s="8">
        <v>47</v>
      </c>
      <c r="E80" s="8">
        <v>0</v>
      </c>
      <c r="F80" s="8">
        <v>0</v>
      </c>
      <c r="G80" s="8">
        <v>0</v>
      </c>
      <c r="H80" s="8">
        <v>0</v>
      </c>
      <c r="I80" s="8">
        <v>0</v>
      </c>
      <c r="J80" s="8">
        <v>0</v>
      </c>
      <c r="K80" s="8">
        <v>0</v>
      </c>
      <c r="L80" s="8">
        <v>0</v>
      </c>
      <c r="M80" s="8">
        <v>44</v>
      </c>
      <c r="N80" s="8">
        <v>0</v>
      </c>
      <c r="O80" s="8">
        <v>0</v>
      </c>
      <c r="P80" s="8">
        <v>0</v>
      </c>
      <c r="Q80" s="8">
        <v>0</v>
      </c>
      <c r="R80" s="8">
        <v>0</v>
      </c>
      <c r="S80" s="8">
        <v>0</v>
      </c>
      <c r="T80" s="8">
        <v>0</v>
      </c>
      <c r="U80" s="8">
        <v>0</v>
      </c>
      <c r="V80" s="8">
        <v>0</v>
      </c>
      <c r="W80" s="8">
        <v>44</v>
      </c>
      <c r="X80" s="8">
        <v>0</v>
      </c>
      <c r="Y80" s="8">
        <v>44</v>
      </c>
      <c r="Z80" s="22">
        <v>0</v>
      </c>
      <c r="AA80" s="8">
        <f t="shared" si="105"/>
        <v>0</v>
      </c>
      <c r="AB80" s="24">
        <v>44</v>
      </c>
      <c r="AC80" s="24">
        <f t="shared" si="106"/>
        <v>0</v>
      </c>
      <c r="AD80" s="258"/>
    </row>
    <row r="81" spans="2:31">
      <c r="B81" s="16" t="s">
        <v>1</v>
      </c>
      <c r="C81" s="7" t="s">
        <v>22</v>
      </c>
      <c r="D81" s="8">
        <f t="shared" ref="D81:Z81" si="117">SUM(D82:D86)</f>
        <v>11228</v>
      </c>
      <c r="E81" s="8">
        <f t="shared" si="117"/>
        <v>690</v>
      </c>
      <c r="F81" s="8">
        <f t="shared" si="117"/>
        <v>10485.771999999999</v>
      </c>
      <c r="G81" s="8">
        <f t="shared" si="117"/>
        <v>0</v>
      </c>
      <c r="H81" s="8">
        <f t="shared" si="117"/>
        <v>690</v>
      </c>
      <c r="I81" s="8">
        <f t="shared" si="117"/>
        <v>10424.168889999999</v>
      </c>
      <c r="J81" s="8">
        <f t="shared" si="117"/>
        <v>0</v>
      </c>
      <c r="K81" s="8">
        <f t="shared" si="117"/>
        <v>7585.5395499999995</v>
      </c>
      <c r="L81" s="8">
        <f t="shared" si="117"/>
        <v>429.78050999999999</v>
      </c>
      <c r="M81" s="8">
        <f t="shared" si="117"/>
        <v>11210</v>
      </c>
      <c r="N81" s="8">
        <f t="shared" si="117"/>
        <v>735</v>
      </c>
      <c r="O81" s="8">
        <f t="shared" si="117"/>
        <v>10727</v>
      </c>
      <c r="P81" s="8">
        <f t="shared" si="117"/>
        <v>0</v>
      </c>
      <c r="Q81" s="8">
        <f t="shared" si="117"/>
        <v>985</v>
      </c>
      <c r="R81" s="8">
        <f t="shared" si="117"/>
        <v>6660.1956799999998</v>
      </c>
      <c r="S81" s="8">
        <f t="shared" si="117"/>
        <v>0</v>
      </c>
      <c r="T81" s="8">
        <f t="shared" si="117"/>
        <v>0</v>
      </c>
      <c r="U81" s="8">
        <f t="shared" si="117"/>
        <v>5389.0083999999997</v>
      </c>
      <c r="V81" s="8">
        <f t="shared" si="117"/>
        <v>660.29769999999996</v>
      </c>
      <c r="W81" s="8">
        <f t="shared" si="117"/>
        <v>11212</v>
      </c>
      <c r="X81" s="8">
        <f t="shared" si="117"/>
        <v>900</v>
      </c>
      <c r="Y81" s="8">
        <f t="shared" si="117"/>
        <v>12675</v>
      </c>
      <c r="Z81" s="22">
        <f t="shared" si="117"/>
        <v>1463</v>
      </c>
      <c r="AA81" s="8">
        <f t="shared" si="105"/>
        <v>1463</v>
      </c>
      <c r="AB81" s="24">
        <v>11210</v>
      </c>
      <c r="AC81" s="24">
        <f t="shared" si="106"/>
        <v>-1465</v>
      </c>
      <c r="AD81" s="258"/>
    </row>
    <row r="82" spans="2:31">
      <c r="B82" s="16" t="s">
        <v>1</v>
      </c>
      <c r="C82" s="9" t="s">
        <v>23</v>
      </c>
      <c r="D82" s="8">
        <v>3508</v>
      </c>
      <c r="E82" s="8">
        <v>350</v>
      </c>
      <c r="F82" s="8">
        <v>3644.7</v>
      </c>
      <c r="G82" s="8">
        <v>0</v>
      </c>
      <c r="H82" s="8">
        <v>350</v>
      </c>
      <c r="I82" s="8">
        <v>3643.7179700000002</v>
      </c>
      <c r="J82" s="8">
        <v>0</v>
      </c>
      <c r="K82" s="8">
        <v>3216.88058</v>
      </c>
      <c r="L82" s="8">
        <v>229.79849999999999</v>
      </c>
      <c r="M82" s="8">
        <v>3560</v>
      </c>
      <c r="N82" s="8">
        <v>350</v>
      </c>
      <c r="O82" s="8">
        <v>3560</v>
      </c>
      <c r="P82" s="8">
        <v>0</v>
      </c>
      <c r="Q82" s="8">
        <v>350</v>
      </c>
      <c r="R82" s="8">
        <v>2339.4583200000002</v>
      </c>
      <c r="S82" s="8">
        <v>0</v>
      </c>
      <c r="T82" s="8">
        <v>0</v>
      </c>
      <c r="U82" s="8">
        <v>2545.9164700000001</v>
      </c>
      <c r="V82" s="8">
        <v>159.75229999999999</v>
      </c>
      <c r="W82" s="8">
        <v>3559</v>
      </c>
      <c r="X82" s="8">
        <v>450</v>
      </c>
      <c r="Y82" s="8">
        <v>4824</v>
      </c>
      <c r="Z82" s="22">
        <v>1313</v>
      </c>
      <c r="AA82" s="8">
        <f t="shared" si="105"/>
        <v>1265</v>
      </c>
      <c r="AB82" s="24">
        <v>3560</v>
      </c>
      <c r="AC82" s="24">
        <f t="shared" si="106"/>
        <v>-1264</v>
      </c>
      <c r="AD82" s="258"/>
    </row>
    <row r="83" spans="2:31">
      <c r="B83" s="16" t="s">
        <v>1</v>
      </c>
      <c r="C83" s="9" t="s">
        <v>24</v>
      </c>
      <c r="D83" s="8">
        <v>7550</v>
      </c>
      <c r="E83" s="8">
        <v>312</v>
      </c>
      <c r="F83" s="8">
        <v>6781.4690000000001</v>
      </c>
      <c r="G83" s="8">
        <v>0</v>
      </c>
      <c r="H83" s="8">
        <v>308</v>
      </c>
      <c r="I83" s="8">
        <v>6721.2054600000001</v>
      </c>
      <c r="J83" s="8">
        <v>0</v>
      </c>
      <c r="K83" s="8">
        <v>4281.5666499999998</v>
      </c>
      <c r="L83" s="8">
        <v>198.78423000000001</v>
      </c>
      <c r="M83" s="8">
        <v>7450</v>
      </c>
      <c r="N83" s="8">
        <v>365</v>
      </c>
      <c r="O83" s="8">
        <v>6967</v>
      </c>
      <c r="P83" s="8">
        <v>0</v>
      </c>
      <c r="Q83" s="8">
        <v>554.79999999999995</v>
      </c>
      <c r="R83" s="8">
        <v>4273.8198599999996</v>
      </c>
      <c r="S83" s="8">
        <v>0</v>
      </c>
      <c r="T83" s="8">
        <v>0</v>
      </c>
      <c r="U83" s="8">
        <v>2369.4277499999998</v>
      </c>
      <c r="V83" s="8">
        <v>489.45857000000001</v>
      </c>
      <c r="W83" s="8">
        <v>7453</v>
      </c>
      <c r="X83" s="8">
        <v>450</v>
      </c>
      <c r="Y83" s="8">
        <v>7651</v>
      </c>
      <c r="Z83" s="22">
        <v>150</v>
      </c>
      <c r="AA83" s="8">
        <f t="shared" si="105"/>
        <v>198</v>
      </c>
      <c r="AB83" s="24">
        <v>7450</v>
      </c>
      <c r="AC83" s="24">
        <f t="shared" si="106"/>
        <v>-201</v>
      </c>
      <c r="AD83" s="258"/>
    </row>
    <row r="84" spans="2:31">
      <c r="B84" s="16" t="s">
        <v>1</v>
      </c>
      <c r="C84" s="9" t="s">
        <v>26</v>
      </c>
      <c r="D84" s="8">
        <v>50</v>
      </c>
      <c r="E84" s="8">
        <v>0</v>
      </c>
      <c r="F84" s="8">
        <v>5.8929999999999998</v>
      </c>
      <c r="G84" s="8">
        <v>0</v>
      </c>
      <c r="H84" s="8">
        <v>4</v>
      </c>
      <c r="I84" s="8">
        <v>5.8925200000000002</v>
      </c>
      <c r="J84" s="8">
        <v>0</v>
      </c>
      <c r="K84" s="8">
        <v>0</v>
      </c>
      <c r="L84" s="8">
        <v>0</v>
      </c>
      <c r="M84" s="8">
        <v>50</v>
      </c>
      <c r="N84" s="8">
        <v>0</v>
      </c>
      <c r="O84" s="8">
        <v>50</v>
      </c>
      <c r="P84" s="8">
        <v>0</v>
      </c>
      <c r="Q84" s="8">
        <v>5</v>
      </c>
      <c r="R84" s="8">
        <v>1.4621500000000001</v>
      </c>
      <c r="S84" s="8">
        <v>0</v>
      </c>
      <c r="T84" s="8">
        <v>0</v>
      </c>
      <c r="U84" s="8">
        <v>178.57536999999999</v>
      </c>
      <c r="V84" s="8">
        <v>2.2095199999999999</v>
      </c>
      <c r="W84" s="8">
        <v>50</v>
      </c>
      <c r="X84" s="8">
        <v>0</v>
      </c>
      <c r="Y84" s="8">
        <v>50</v>
      </c>
      <c r="Z84" s="22">
        <v>0</v>
      </c>
      <c r="AA84" s="8">
        <f t="shared" si="105"/>
        <v>0</v>
      </c>
      <c r="AB84" s="24">
        <v>50</v>
      </c>
      <c r="AC84" s="24">
        <f t="shared" si="106"/>
        <v>0</v>
      </c>
      <c r="AD84" s="258"/>
    </row>
    <row r="85" spans="2:31">
      <c r="B85" s="16" t="s">
        <v>1</v>
      </c>
      <c r="C85" s="9" t="s">
        <v>27</v>
      </c>
      <c r="D85" s="8">
        <v>70</v>
      </c>
      <c r="E85" s="8">
        <v>0</v>
      </c>
      <c r="F85" s="8">
        <v>28.3</v>
      </c>
      <c r="G85" s="8">
        <v>0</v>
      </c>
      <c r="H85" s="8">
        <v>0</v>
      </c>
      <c r="I85" s="8">
        <v>28.117329999999999</v>
      </c>
      <c r="J85" s="8">
        <v>0</v>
      </c>
      <c r="K85" s="8">
        <v>0</v>
      </c>
      <c r="L85" s="8">
        <v>0</v>
      </c>
      <c r="M85" s="8">
        <v>70</v>
      </c>
      <c r="N85" s="8">
        <v>0</v>
      </c>
      <c r="O85" s="8">
        <v>70</v>
      </c>
      <c r="P85" s="8">
        <v>0</v>
      </c>
      <c r="Q85" s="8">
        <v>0</v>
      </c>
      <c r="R85" s="8">
        <v>18.497810000000001</v>
      </c>
      <c r="S85" s="8">
        <v>0</v>
      </c>
      <c r="T85" s="8">
        <v>0</v>
      </c>
      <c r="U85" s="8">
        <v>0</v>
      </c>
      <c r="V85" s="8">
        <v>0</v>
      </c>
      <c r="W85" s="8">
        <v>70</v>
      </c>
      <c r="X85" s="8">
        <v>0</v>
      </c>
      <c r="Y85" s="8">
        <v>70</v>
      </c>
      <c r="Z85" s="22">
        <v>0</v>
      </c>
      <c r="AA85" s="8">
        <f t="shared" si="105"/>
        <v>0</v>
      </c>
      <c r="AB85" s="24">
        <v>70</v>
      </c>
      <c r="AC85" s="24">
        <f t="shared" si="106"/>
        <v>0</v>
      </c>
      <c r="AD85" s="258"/>
    </row>
    <row r="86" spans="2:31">
      <c r="B86" s="16" t="s">
        <v>1</v>
      </c>
      <c r="C86" s="9" t="s">
        <v>28</v>
      </c>
      <c r="D86" s="8">
        <f>SUM(D87)</f>
        <v>50</v>
      </c>
      <c r="E86" s="8">
        <f>SUM(E87)</f>
        <v>28</v>
      </c>
      <c r="F86" s="8">
        <f t="shared" ref="F86:H87" si="118">SUM(F87)</f>
        <v>25.41</v>
      </c>
      <c r="G86" s="8">
        <f t="shared" si="118"/>
        <v>0</v>
      </c>
      <c r="H86" s="8">
        <f t="shared" si="118"/>
        <v>28</v>
      </c>
      <c r="I86" s="8">
        <f t="shared" ref="I86:L87" si="119">SUM(I87)</f>
        <v>25.235610000000001</v>
      </c>
      <c r="J86" s="8">
        <f t="shared" si="119"/>
        <v>0</v>
      </c>
      <c r="K86" s="8">
        <f t="shared" si="119"/>
        <v>87.092320000000001</v>
      </c>
      <c r="L86" s="8">
        <f t="shared" si="119"/>
        <v>1.1977800000000001</v>
      </c>
      <c r="M86" s="8">
        <f>SUM(M87)</f>
        <v>80</v>
      </c>
      <c r="N86" s="8">
        <f>SUM(N87)</f>
        <v>20</v>
      </c>
      <c r="O86" s="8">
        <f t="shared" ref="O86:Q87" si="120">SUM(O87)</f>
        <v>80</v>
      </c>
      <c r="P86" s="8">
        <f t="shared" si="120"/>
        <v>0</v>
      </c>
      <c r="Q86" s="8">
        <f t="shared" si="120"/>
        <v>75.2</v>
      </c>
      <c r="R86" s="8">
        <f t="shared" ref="R86:V87" si="121">SUM(R87)</f>
        <v>26.957540000000002</v>
      </c>
      <c r="S86" s="8">
        <f t="shared" si="121"/>
        <v>0</v>
      </c>
      <c r="T86" s="8">
        <f t="shared" si="121"/>
        <v>0</v>
      </c>
      <c r="U86" s="8">
        <f t="shared" si="121"/>
        <v>295.08881000000002</v>
      </c>
      <c r="V86" s="8">
        <f t="shared" si="121"/>
        <v>8.8773099999999996</v>
      </c>
      <c r="W86" s="8">
        <f t="shared" ref="W86:AB87" si="122">SUM(W87)</f>
        <v>80</v>
      </c>
      <c r="X86" s="8">
        <f t="shared" si="122"/>
        <v>0</v>
      </c>
      <c r="Y86" s="8">
        <f t="shared" si="122"/>
        <v>80</v>
      </c>
      <c r="Z86" s="22">
        <f t="shared" si="122"/>
        <v>0</v>
      </c>
      <c r="AA86" s="8">
        <f t="shared" si="105"/>
        <v>0</v>
      </c>
      <c r="AB86" s="24">
        <f t="shared" si="122"/>
        <v>80</v>
      </c>
      <c r="AC86" s="24">
        <f t="shared" si="106"/>
        <v>0</v>
      </c>
      <c r="AD86" s="258"/>
    </row>
    <row r="87" spans="2:31">
      <c r="B87" s="16" t="s">
        <v>1</v>
      </c>
      <c r="C87" s="10" t="s">
        <v>29</v>
      </c>
      <c r="D87" s="8">
        <f>SUM(D88)</f>
        <v>50</v>
      </c>
      <c r="E87" s="8">
        <f>SUM(E88)</f>
        <v>28</v>
      </c>
      <c r="F87" s="8">
        <f t="shared" si="118"/>
        <v>25.41</v>
      </c>
      <c r="G87" s="8">
        <f t="shared" si="118"/>
        <v>0</v>
      </c>
      <c r="H87" s="8">
        <f t="shared" si="118"/>
        <v>28</v>
      </c>
      <c r="I87" s="8">
        <f t="shared" si="119"/>
        <v>25.235610000000001</v>
      </c>
      <c r="J87" s="8">
        <f t="shared" si="119"/>
        <v>0</v>
      </c>
      <c r="K87" s="8">
        <f t="shared" si="119"/>
        <v>87.092320000000001</v>
      </c>
      <c r="L87" s="8">
        <f t="shared" si="119"/>
        <v>1.1977800000000001</v>
      </c>
      <c r="M87" s="8">
        <f>SUM(M88)</f>
        <v>80</v>
      </c>
      <c r="N87" s="8">
        <f>SUM(N88)</f>
        <v>20</v>
      </c>
      <c r="O87" s="8">
        <f t="shared" si="120"/>
        <v>80</v>
      </c>
      <c r="P87" s="8">
        <f t="shared" si="120"/>
        <v>0</v>
      </c>
      <c r="Q87" s="8">
        <f t="shared" si="120"/>
        <v>75.2</v>
      </c>
      <c r="R87" s="8">
        <f t="shared" si="121"/>
        <v>26.957540000000002</v>
      </c>
      <c r="S87" s="8">
        <f t="shared" si="121"/>
        <v>0</v>
      </c>
      <c r="T87" s="8">
        <f t="shared" si="121"/>
        <v>0</v>
      </c>
      <c r="U87" s="8">
        <f t="shared" si="121"/>
        <v>295.08881000000002</v>
      </c>
      <c r="V87" s="8">
        <f t="shared" si="121"/>
        <v>8.8773099999999996</v>
      </c>
      <c r="W87" s="8">
        <f t="shared" si="122"/>
        <v>80</v>
      </c>
      <c r="X87" s="8">
        <f t="shared" si="122"/>
        <v>0</v>
      </c>
      <c r="Y87" s="8">
        <f t="shared" si="122"/>
        <v>80</v>
      </c>
      <c r="Z87" s="22">
        <f t="shared" si="122"/>
        <v>0</v>
      </c>
      <c r="AA87" s="8">
        <f t="shared" si="105"/>
        <v>0</v>
      </c>
      <c r="AB87" s="24">
        <f t="shared" si="122"/>
        <v>80</v>
      </c>
      <c r="AC87" s="24">
        <f t="shared" si="106"/>
        <v>0</v>
      </c>
      <c r="AD87" s="258"/>
    </row>
    <row r="88" spans="2:31" ht="30">
      <c r="B88" s="16" t="s">
        <v>1</v>
      </c>
      <c r="C88" s="11" t="s">
        <v>30</v>
      </c>
      <c r="D88" s="8">
        <v>50</v>
      </c>
      <c r="E88" s="8">
        <v>28</v>
      </c>
      <c r="F88" s="8">
        <v>25.41</v>
      </c>
      <c r="G88" s="8">
        <v>0</v>
      </c>
      <c r="H88" s="8">
        <v>28</v>
      </c>
      <c r="I88" s="8">
        <v>25.235610000000001</v>
      </c>
      <c r="J88" s="8">
        <v>0</v>
      </c>
      <c r="K88" s="8">
        <v>87.092320000000001</v>
      </c>
      <c r="L88" s="8">
        <v>1.1977800000000001</v>
      </c>
      <c r="M88" s="8">
        <v>80</v>
      </c>
      <c r="N88" s="8">
        <v>20</v>
      </c>
      <c r="O88" s="8">
        <v>80</v>
      </c>
      <c r="P88" s="8">
        <v>0</v>
      </c>
      <c r="Q88" s="8">
        <v>75.2</v>
      </c>
      <c r="R88" s="8">
        <v>26.957540000000002</v>
      </c>
      <c r="S88" s="8">
        <v>0</v>
      </c>
      <c r="T88" s="8">
        <v>0</v>
      </c>
      <c r="U88" s="8">
        <v>295.08881000000002</v>
      </c>
      <c r="V88" s="8">
        <v>8.8773099999999996</v>
      </c>
      <c r="W88" s="8">
        <v>80</v>
      </c>
      <c r="X88" s="8">
        <v>0</v>
      </c>
      <c r="Y88" s="8">
        <v>80</v>
      </c>
      <c r="Z88" s="22">
        <v>0</v>
      </c>
      <c r="AA88" s="8">
        <f t="shared" si="105"/>
        <v>0</v>
      </c>
      <c r="AB88" s="24">
        <v>80</v>
      </c>
      <c r="AC88" s="24">
        <f t="shared" si="106"/>
        <v>0</v>
      </c>
      <c r="AD88" s="258"/>
    </row>
    <row r="89" spans="2:31">
      <c r="B89" s="16" t="s">
        <v>1</v>
      </c>
      <c r="C89" s="7" t="s">
        <v>32</v>
      </c>
      <c r="D89" s="8">
        <v>30</v>
      </c>
      <c r="E89" s="8">
        <v>10</v>
      </c>
      <c r="F89" s="8">
        <v>653.00800000000004</v>
      </c>
      <c r="G89" s="8">
        <v>0</v>
      </c>
      <c r="H89" s="8">
        <v>10</v>
      </c>
      <c r="I89" s="8">
        <v>652.97139000000004</v>
      </c>
      <c r="J89" s="8">
        <v>0</v>
      </c>
      <c r="K89" s="8">
        <v>463.71239000000003</v>
      </c>
      <c r="L89" s="8">
        <v>2.2000000000000002</v>
      </c>
      <c r="M89" s="8">
        <v>90</v>
      </c>
      <c r="N89" s="8">
        <v>10</v>
      </c>
      <c r="O89" s="8">
        <v>573</v>
      </c>
      <c r="P89" s="8">
        <v>0</v>
      </c>
      <c r="Q89" s="8">
        <v>10</v>
      </c>
      <c r="R89" s="8">
        <v>243.42878999999999</v>
      </c>
      <c r="S89" s="8">
        <v>0</v>
      </c>
      <c r="T89" s="8">
        <v>0</v>
      </c>
      <c r="U89" s="8">
        <v>31.888999999999999</v>
      </c>
      <c r="V89" s="8">
        <v>6.8319900000000002</v>
      </c>
      <c r="W89" s="8">
        <v>288</v>
      </c>
      <c r="X89" s="8">
        <v>0</v>
      </c>
      <c r="Y89" s="8">
        <v>6150</v>
      </c>
      <c r="Z89" s="22">
        <v>0</v>
      </c>
      <c r="AA89" s="8">
        <f t="shared" si="105"/>
        <v>5862</v>
      </c>
      <c r="AB89" s="24">
        <v>90</v>
      </c>
      <c r="AC89" s="24">
        <f t="shared" si="106"/>
        <v>-6060</v>
      </c>
      <c r="AD89" s="259"/>
    </row>
    <row r="90" spans="2:31" ht="84.75">
      <c r="B90" s="16" t="s">
        <v>46</v>
      </c>
      <c r="C90" s="5" t="s">
        <v>47</v>
      </c>
      <c r="D90" s="6">
        <f t="shared" ref="D90:Z90" si="123">SUM(D102,D114,D120,D126,D129,D135,D141,D147,D153,D159,D165)</f>
        <v>26290</v>
      </c>
      <c r="E90" s="6">
        <f t="shared" si="123"/>
        <v>40</v>
      </c>
      <c r="F90" s="6">
        <f t="shared" si="123"/>
        <v>24308.3</v>
      </c>
      <c r="G90" s="6">
        <f t="shared" si="123"/>
        <v>0</v>
      </c>
      <c r="H90" s="6">
        <f t="shared" si="123"/>
        <v>238.78000000000003</v>
      </c>
      <c r="I90" s="6">
        <f t="shared" si="123"/>
        <v>23949.27635</v>
      </c>
      <c r="J90" s="6">
        <f t="shared" si="123"/>
        <v>0</v>
      </c>
      <c r="K90" s="6">
        <f t="shared" si="123"/>
        <v>82.97623999999999</v>
      </c>
      <c r="L90" s="6">
        <f t="shared" si="123"/>
        <v>183.75506000000001</v>
      </c>
      <c r="M90" s="6">
        <f t="shared" si="123"/>
        <v>21577</v>
      </c>
      <c r="N90" s="6">
        <f t="shared" si="123"/>
        <v>40</v>
      </c>
      <c r="O90" s="6">
        <f t="shared" si="123"/>
        <v>16773.699999999997</v>
      </c>
      <c r="P90" s="6">
        <f t="shared" si="123"/>
        <v>0</v>
      </c>
      <c r="Q90" s="6">
        <f t="shared" si="123"/>
        <v>188.18299999999999</v>
      </c>
      <c r="R90" s="6">
        <f t="shared" si="123"/>
        <v>9904.7067899999965</v>
      </c>
      <c r="S90" s="6">
        <f t="shared" si="123"/>
        <v>0</v>
      </c>
      <c r="T90" s="6">
        <f t="shared" si="123"/>
        <v>0</v>
      </c>
      <c r="U90" s="6">
        <f t="shared" si="123"/>
        <v>26.25412</v>
      </c>
      <c r="V90" s="6">
        <f t="shared" si="123"/>
        <v>150.30229</v>
      </c>
      <c r="W90" s="6">
        <f t="shared" si="123"/>
        <v>21800</v>
      </c>
      <c r="X90" s="6">
        <f t="shared" si="123"/>
        <v>320</v>
      </c>
      <c r="Y90" s="6">
        <f t="shared" si="123"/>
        <v>25177</v>
      </c>
      <c r="Z90" s="21">
        <f t="shared" si="123"/>
        <v>320</v>
      </c>
      <c r="AA90" s="6">
        <f t="shared" si="105"/>
        <v>3377</v>
      </c>
      <c r="AB90" s="12">
        <f t="shared" ref="AB90" si="124">SUM(AB102,AB114,AB120,AB126,AB129,AB135,AB141,AB147,AB153,AB159,AB165)</f>
        <v>15025</v>
      </c>
      <c r="AC90" s="12">
        <f t="shared" si="106"/>
        <v>-10152</v>
      </c>
      <c r="AD90" s="151" t="s">
        <v>1085</v>
      </c>
      <c r="AE90" s="168" t="s">
        <v>1138</v>
      </c>
    </row>
    <row r="91" spans="2:31">
      <c r="B91" s="16" t="s">
        <v>1</v>
      </c>
      <c r="C91" s="7" t="s">
        <v>20</v>
      </c>
      <c r="D91" s="8">
        <f>SUM(D103)</f>
        <v>1843</v>
      </c>
      <c r="E91" s="8">
        <f>SUM(E103)</f>
        <v>0</v>
      </c>
      <c r="F91" s="8">
        <f t="shared" ref="F91:H92" si="125">SUM(F103)</f>
        <v>0</v>
      </c>
      <c r="G91" s="8">
        <f t="shared" si="125"/>
        <v>0</v>
      </c>
      <c r="H91" s="8">
        <f t="shared" si="125"/>
        <v>0</v>
      </c>
      <c r="I91" s="8">
        <f t="shared" ref="I91:N92" si="126">SUM(I103)</f>
        <v>0</v>
      </c>
      <c r="J91" s="8">
        <f t="shared" si="126"/>
        <v>0</v>
      </c>
      <c r="K91" s="8">
        <f t="shared" si="126"/>
        <v>0</v>
      </c>
      <c r="L91" s="8">
        <f t="shared" si="126"/>
        <v>0</v>
      </c>
      <c r="M91" s="8">
        <f t="shared" si="126"/>
        <v>1066</v>
      </c>
      <c r="N91" s="8">
        <f t="shared" si="126"/>
        <v>0</v>
      </c>
      <c r="O91" s="8">
        <f t="shared" ref="O91:Q92" si="127">SUM(O103)</f>
        <v>0</v>
      </c>
      <c r="P91" s="8">
        <f t="shared" si="127"/>
        <v>0</v>
      </c>
      <c r="Q91" s="8">
        <f t="shared" si="127"/>
        <v>0</v>
      </c>
      <c r="R91" s="8">
        <f t="shared" ref="R91:Z91" si="128">SUM(R103)</f>
        <v>0</v>
      </c>
      <c r="S91" s="8">
        <f t="shared" si="128"/>
        <v>0</v>
      </c>
      <c r="T91" s="8">
        <f t="shared" si="128"/>
        <v>0</v>
      </c>
      <c r="U91" s="8">
        <f t="shared" si="128"/>
        <v>0</v>
      </c>
      <c r="V91" s="8">
        <f t="shared" si="128"/>
        <v>0</v>
      </c>
      <c r="W91" s="8">
        <f t="shared" si="128"/>
        <v>1265</v>
      </c>
      <c r="X91" s="8">
        <f t="shared" si="128"/>
        <v>0</v>
      </c>
      <c r="Y91" s="8">
        <f t="shared" si="128"/>
        <v>1265</v>
      </c>
      <c r="Z91" s="22">
        <f t="shared" si="128"/>
        <v>0</v>
      </c>
      <c r="AA91" s="8">
        <f t="shared" si="105"/>
        <v>0</v>
      </c>
      <c r="AB91" s="24">
        <f t="shared" ref="AB91" si="129">SUM(AB103)</f>
        <v>1265</v>
      </c>
      <c r="AC91" s="24">
        <f t="shared" si="106"/>
        <v>0</v>
      </c>
      <c r="AD91" s="25"/>
    </row>
    <row r="92" spans="2:31">
      <c r="B92" s="16" t="s">
        <v>1</v>
      </c>
      <c r="C92" s="7" t="s">
        <v>21</v>
      </c>
      <c r="D92" s="8">
        <f>SUM(D104)</f>
        <v>300</v>
      </c>
      <c r="E92" s="8">
        <f>SUM(E104)</f>
        <v>0</v>
      </c>
      <c r="F92" s="8">
        <f t="shared" si="125"/>
        <v>0</v>
      </c>
      <c r="G92" s="8">
        <f t="shared" si="125"/>
        <v>0</v>
      </c>
      <c r="H92" s="8">
        <f t="shared" si="125"/>
        <v>0</v>
      </c>
      <c r="I92" s="8">
        <f t="shared" si="126"/>
        <v>0</v>
      </c>
      <c r="J92" s="8">
        <f t="shared" si="126"/>
        <v>0</v>
      </c>
      <c r="K92" s="8">
        <f t="shared" si="126"/>
        <v>0</v>
      </c>
      <c r="L92" s="8">
        <f t="shared" si="126"/>
        <v>0</v>
      </c>
      <c r="M92" s="8">
        <f t="shared" si="126"/>
        <v>266</v>
      </c>
      <c r="N92" s="8">
        <f t="shared" si="126"/>
        <v>0</v>
      </c>
      <c r="O92" s="8">
        <f t="shared" si="127"/>
        <v>0</v>
      </c>
      <c r="P92" s="8">
        <f t="shared" si="127"/>
        <v>0</v>
      </c>
      <c r="Q92" s="8">
        <f t="shared" si="127"/>
        <v>0</v>
      </c>
      <c r="R92" s="8">
        <f t="shared" ref="R92:Z92" si="130">SUM(R104)</f>
        <v>0</v>
      </c>
      <c r="S92" s="8">
        <f t="shared" si="130"/>
        <v>0</v>
      </c>
      <c r="T92" s="8">
        <f t="shared" si="130"/>
        <v>0</v>
      </c>
      <c r="U92" s="8">
        <f t="shared" si="130"/>
        <v>0</v>
      </c>
      <c r="V92" s="8">
        <f t="shared" si="130"/>
        <v>0</v>
      </c>
      <c r="W92" s="8">
        <f t="shared" si="130"/>
        <v>266</v>
      </c>
      <c r="X92" s="8">
        <f t="shared" si="130"/>
        <v>0</v>
      </c>
      <c r="Y92" s="8">
        <f t="shared" si="130"/>
        <v>266</v>
      </c>
      <c r="Z92" s="22">
        <f t="shared" si="130"/>
        <v>0</v>
      </c>
      <c r="AA92" s="8">
        <f t="shared" si="105"/>
        <v>0</v>
      </c>
      <c r="AB92" s="24">
        <f t="shared" ref="AB92" si="131">SUM(AB104)</f>
        <v>266</v>
      </c>
      <c r="AC92" s="24">
        <f t="shared" si="106"/>
        <v>0</v>
      </c>
      <c r="AD92" s="25"/>
    </row>
    <row r="93" spans="2:31">
      <c r="B93" s="16" t="s">
        <v>1</v>
      </c>
      <c r="C93" s="7" t="s">
        <v>22</v>
      </c>
      <c r="D93" s="8">
        <f t="shared" ref="D93:Z93" si="132">SUM(D105,D115,D121,D127,D130,D136,D142,D148,D154,D160,D166)</f>
        <v>25970</v>
      </c>
      <c r="E93" s="8">
        <f t="shared" si="132"/>
        <v>40</v>
      </c>
      <c r="F93" s="8">
        <f t="shared" si="132"/>
        <v>23994.5</v>
      </c>
      <c r="G93" s="8">
        <f t="shared" si="132"/>
        <v>0</v>
      </c>
      <c r="H93" s="8">
        <f t="shared" si="132"/>
        <v>238.78000000000003</v>
      </c>
      <c r="I93" s="8">
        <f t="shared" si="132"/>
        <v>23635.52648</v>
      </c>
      <c r="J93" s="8">
        <f t="shared" si="132"/>
        <v>0</v>
      </c>
      <c r="K93" s="8">
        <f t="shared" si="132"/>
        <v>79.798279999999991</v>
      </c>
      <c r="L93" s="8">
        <f t="shared" si="132"/>
        <v>183.75506000000001</v>
      </c>
      <c r="M93" s="8">
        <f t="shared" si="132"/>
        <v>21357</v>
      </c>
      <c r="N93" s="8">
        <f t="shared" si="132"/>
        <v>40</v>
      </c>
      <c r="O93" s="8">
        <f t="shared" si="132"/>
        <v>16553.7</v>
      </c>
      <c r="P93" s="8">
        <f t="shared" si="132"/>
        <v>0</v>
      </c>
      <c r="Q93" s="8">
        <f t="shared" si="132"/>
        <v>188.18299999999999</v>
      </c>
      <c r="R93" s="8">
        <f t="shared" si="132"/>
        <v>9890.6347899999964</v>
      </c>
      <c r="S93" s="8">
        <f t="shared" si="132"/>
        <v>0</v>
      </c>
      <c r="T93" s="8">
        <f t="shared" si="132"/>
        <v>0</v>
      </c>
      <c r="U93" s="8">
        <f t="shared" si="132"/>
        <v>26.25412</v>
      </c>
      <c r="V93" s="8">
        <f t="shared" si="132"/>
        <v>150.30229</v>
      </c>
      <c r="W93" s="8">
        <f t="shared" si="132"/>
        <v>21580</v>
      </c>
      <c r="X93" s="8">
        <f t="shared" si="132"/>
        <v>320</v>
      </c>
      <c r="Y93" s="8">
        <f t="shared" si="132"/>
        <v>23225</v>
      </c>
      <c r="Z93" s="22">
        <f t="shared" si="132"/>
        <v>320</v>
      </c>
      <c r="AA93" s="8">
        <f t="shared" si="105"/>
        <v>1645</v>
      </c>
      <c r="AB93" s="24">
        <f t="shared" ref="AB93" si="133">SUM(AB105,AB115,AB121,AB127,AB130,AB136,AB142,AB148,AB154,AB160,AB166)</f>
        <v>14925</v>
      </c>
      <c r="AC93" s="24">
        <f t="shared" si="106"/>
        <v>-8300</v>
      </c>
      <c r="AD93" s="25"/>
    </row>
    <row r="94" spans="2:31">
      <c r="B94" s="16" t="s">
        <v>1</v>
      </c>
      <c r="C94" s="9" t="s">
        <v>23</v>
      </c>
      <c r="D94" s="8">
        <f t="shared" ref="D94:Z94" si="134">SUM(D106)</f>
        <v>18976</v>
      </c>
      <c r="E94" s="8">
        <f t="shared" si="134"/>
        <v>0</v>
      </c>
      <c r="F94" s="8">
        <f t="shared" si="134"/>
        <v>18033</v>
      </c>
      <c r="G94" s="8">
        <f t="shared" si="134"/>
        <v>0</v>
      </c>
      <c r="H94" s="8">
        <f t="shared" si="134"/>
        <v>33</v>
      </c>
      <c r="I94" s="8">
        <f t="shared" si="134"/>
        <v>17797.685580000001</v>
      </c>
      <c r="J94" s="8">
        <f t="shared" si="134"/>
        <v>0</v>
      </c>
      <c r="K94" s="8">
        <f t="shared" si="134"/>
        <v>0</v>
      </c>
      <c r="L94" s="8">
        <f t="shared" si="134"/>
        <v>32.200000000000003</v>
      </c>
      <c r="M94" s="8">
        <f t="shared" si="134"/>
        <v>16007</v>
      </c>
      <c r="N94" s="8">
        <f t="shared" si="134"/>
        <v>20</v>
      </c>
      <c r="O94" s="8">
        <f t="shared" si="134"/>
        <v>11768.5</v>
      </c>
      <c r="P94" s="8">
        <f t="shared" si="134"/>
        <v>0</v>
      </c>
      <c r="Q94" s="8">
        <f t="shared" si="134"/>
        <v>20</v>
      </c>
      <c r="R94" s="8">
        <f t="shared" si="134"/>
        <v>7410.1645200000003</v>
      </c>
      <c r="S94" s="8">
        <f t="shared" si="134"/>
        <v>0</v>
      </c>
      <c r="T94" s="8">
        <f t="shared" si="134"/>
        <v>0</v>
      </c>
      <c r="U94" s="8">
        <f t="shared" si="134"/>
        <v>0</v>
      </c>
      <c r="V94" s="8">
        <f t="shared" si="134"/>
        <v>0.8</v>
      </c>
      <c r="W94" s="8">
        <f t="shared" si="134"/>
        <v>16230</v>
      </c>
      <c r="X94" s="8">
        <f t="shared" si="134"/>
        <v>0</v>
      </c>
      <c r="Y94" s="8">
        <f t="shared" si="134"/>
        <v>17875</v>
      </c>
      <c r="Z94" s="22">
        <f t="shared" si="134"/>
        <v>0</v>
      </c>
      <c r="AA94" s="8">
        <f t="shared" si="105"/>
        <v>1645</v>
      </c>
      <c r="AB94" s="24">
        <f t="shared" ref="AB94" si="135">SUM(AB106)</f>
        <v>9720</v>
      </c>
      <c r="AC94" s="24">
        <f t="shared" si="106"/>
        <v>-8155</v>
      </c>
      <c r="AD94" s="25"/>
      <c r="AE94" s="1">
        <f>AB90-4400</f>
        <v>10625</v>
      </c>
    </row>
    <row r="95" spans="2:31">
      <c r="B95" s="16" t="s">
        <v>1</v>
      </c>
      <c r="C95" s="9" t="s">
        <v>24</v>
      </c>
      <c r="D95" s="8">
        <f t="shared" ref="D95:Z95" si="136">SUM(D107,D116,D122,D128,D131,D137,D143,D149,D155,D161,D167)</f>
        <v>6759</v>
      </c>
      <c r="E95" s="8">
        <f t="shared" si="136"/>
        <v>40</v>
      </c>
      <c r="F95" s="8">
        <f t="shared" si="136"/>
        <v>5570.59</v>
      </c>
      <c r="G95" s="8">
        <f t="shared" si="136"/>
        <v>0</v>
      </c>
      <c r="H95" s="8">
        <f t="shared" si="136"/>
        <v>59.83</v>
      </c>
      <c r="I95" s="8">
        <f t="shared" si="136"/>
        <v>5448.1502499999997</v>
      </c>
      <c r="J95" s="8">
        <f t="shared" si="136"/>
        <v>0</v>
      </c>
      <c r="K95" s="8">
        <f t="shared" si="136"/>
        <v>75.704769999999996</v>
      </c>
      <c r="L95" s="8">
        <f t="shared" si="136"/>
        <v>8.02</v>
      </c>
      <c r="M95" s="8">
        <f t="shared" si="136"/>
        <v>5070</v>
      </c>
      <c r="N95" s="8">
        <f t="shared" si="136"/>
        <v>17</v>
      </c>
      <c r="O95" s="8">
        <f t="shared" si="136"/>
        <v>4359.7</v>
      </c>
      <c r="P95" s="8">
        <f t="shared" si="136"/>
        <v>0</v>
      </c>
      <c r="Q95" s="8">
        <f t="shared" si="136"/>
        <v>17</v>
      </c>
      <c r="R95" s="8">
        <f t="shared" si="136"/>
        <v>2178.7893500000005</v>
      </c>
      <c r="S95" s="8">
        <f t="shared" si="136"/>
        <v>0</v>
      </c>
      <c r="T95" s="8">
        <f t="shared" si="136"/>
        <v>0</v>
      </c>
      <c r="U95" s="8">
        <f t="shared" si="136"/>
        <v>26.25412</v>
      </c>
      <c r="V95" s="8">
        <f t="shared" si="136"/>
        <v>0</v>
      </c>
      <c r="W95" s="8">
        <f t="shared" si="136"/>
        <v>5070</v>
      </c>
      <c r="X95" s="8">
        <f t="shared" si="136"/>
        <v>0</v>
      </c>
      <c r="Y95" s="8">
        <f t="shared" si="136"/>
        <v>5070</v>
      </c>
      <c r="Z95" s="22">
        <f t="shared" si="136"/>
        <v>0</v>
      </c>
      <c r="AA95" s="8">
        <f t="shared" si="105"/>
        <v>0</v>
      </c>
      <c r="AB95" s="24">
        <f t="shared" ref="AB95" si="137">SUM(AB107,AB116,AB122,AB128,AB131,AB137,AB143,AB149,AB155,AB161,AB167)</f>
        <v>4925</v>
      </c>
      <c r="AC95" s="24">
        <f t="shared" si="106"/>
        <v>-145</v>
      </c>
      <c r="AD95" s="25"/>
    </row>
    <row r="96" spans="2:31">
      <c r="B96" s="16" t="s">
        <v>1</v>
      </c>
      <c r="C96" s="9" t="s">
        <v>26</v>
      </c>
      <c r="D96" s="8">
        <f>SUM(D108)</f>
        <v>3</v>
      </c>
      <c r="E96" s="8">
        <f>SUM(E108)</f>
        <v>0</v>
      </c>
      <c r="F96" s="8">
        <f t="shared" ref="F96:H97" si="138">SUM(F108)</f>
        <v>40</v>
      </c>
      <c r="G96" s="8">
        <f t="shared" si="138"/>
        <v>0</v>
      </c>
      <c r="H96" s="8">
        <f t="shared" si="138"/>
        <v>111.4</v>
      </c>
      <c r="I96" s="8">
        <f t="shared" ref="I96:N97" si="139">SUM(I108)</f>
        <v>39.997500000000002</v>
      </c>
      <c r="J96" s="8">
        <f t="shared" si="139"/>
        <v>0</v>
      </c>
      <c r="K96" s="8">
        <f t="shared" si="139"/>
        <v>4.0935100000000002</v>
      </c>
      <c r="L96" s="8">
        <f t="shared" si="139"/>
        <v>111.4</v>
      </c>
      <c r="M96" s="8">
        <f t="shared" si="139"/>
        <v>45</v>
      </c>
      <c r="N96" s="8">
        <f t="shared" si="139"/>
        <v>0</v>
      </c>
      <c r="O96" s="8">
        <f t="shared" ref="O96:Q97" si="140">SUM(O108)</f>
        <v>52</v>
      </c>
      <c r="P96" s="8">
        <f t="shared" si="140"/>
        <v>0</v>
      </c>
      <c r="Q96" s="8">
        <f t="shared" si="140"/>
        <v>0</v>
      </c>
      <c r="R96" s="8">
        <f t="shared" ref="R96:Z96" si="141">SUM(R108)</f>
        <v>50.709119999999999</v>
      </c>
      <c r="S96" s="8">
        <f t="shared" si="141"/>
        <v>0</v>
      </c>
      <c r="T96" s="8">
        <f t="shared" si="141"/>
        <v>0</v>
      </c>
      <c r="U96" s="8">
        <f t="shared" si="141"/>
        <v>0</v>
      </c>
      <c r="V96" s="8">
        <f t="shared" si="141"/>
        <v>0</v>
      </c>
      <c r="W96" s="8">
        <f t="shared" si="141"/>
        <v>45</v>
      </c>
      <c r="X96" s="8">
        <f t="shared" si="141"/>
        <v>0</v>
      </c>
      <c r="Y96" s="8">
        <f t="shared" si="141"/>
        <v>45</v>
      </c>
      <c r="Z96" s="22">
        <f t="shared" si="141"/>
        <v>0</v>
      </c>
      <c r="AA96" s="8">
        <f t="shared" si="105"/>
        <v>0</v>
      </c>
      <c r="AB96" s="24">
        <f t="shared" ref="AB96" si="142">SUM(AB108)</f>
        <v>45</v>
      </c>
      <c r="AC96" s="24">
        <f t="shared" si="106"/>
        <v>0</v>
      </c>
      <c r="AD96" s="25"/>
    </row>
    <row r="97" spans="2:31">
      <c r="B97" s="16" t="s">
        <v>1</v>
      </c>
      <c r="C97" s="9" t="s">
        <v>27</v>
      </c>
      <c r="D97" s="8">
        <f>SUM(D109)</f>
        <v>153</v>
      </c>
      <c r="E97" s="8">
        <f>SUM(E109)</f>
        <v>0</v>
      </c>
      <c r="F97" s="8">
        <f t="shared" si="138"/>
        <v>294.7</v>
      </c>
      <c r="G97" s="8">
        <f t="shared" si="138"/>
        <v>0</v>
      </c>
      <c r="H97" s="8">
        <f t="shared" si="138"/>
        <v>30.55</v>
      </c>
      <c r="I97" s="8">
        <f t="shared" si="139"/>
        <v>294.58314000000001</v>
      </c>
      <c r="J97" s="8">
        <f t="shared" si="139"/>
        <v>0</v>
      </c>
      <c r="K97" s="8">
        <f t="shared" si="139"/>
        <v>0</v>
      </c>
      <c r="L97" s="8">
        <f t="shared" si="139"/>
        <v>30.547219999999999</v>
      </c>
      <c r="M97" s="8">
        <f t="shared" si="139"/>
        <v>170</v>
      </c>
      <c r="N97" s="8">
        <f t="shared" si="139"/>
        <v>0</v>
      </c>
      <c r="O97" s="8">
        <f t="shared" si="140"/>
        <v>308.39999999999998</v>
      </c>
      <c r="P97" s="8">
        <f t="shared" si="140"/>
        <v>0</v>
      </c>
      <c r="Q97" s="8">
        <f t="shared" si="140"/>
        <v>94.683000000000007</v>
      </c>
      <c r="R97" s="8">
        <f t="shared" ref="R97:Z97" si="143">SUM(R109)</f>
        <v>227.69811999999999</v>
      </c>
      <c r="S97" s="8">
        <f t="shared" si="143"/>
        <v>0</v>
      </c>
      <c r="T97" s="8">
        <f t="shared" si="143"/>
        <v>0</v>
      </c>
      <c r="U97" s="8">
        <f t="shared" si="143"/>
        <v>0</v>
      </c>
      <c r="V97" s="8">
        <f t="shared" si="143"/>
        <v>94.681010000000001</v>
      </c>
      <c r="W97" s="8">
        <f t="shared" si="143"/>
        <v>170</v>
      </c>
      <c r="X97" s="8">
        <f t="shared" si="143"/>
        <v>300</v>
      </c>
      <c r="Y97" s="8">
        <f t="shared" si="143"/>
        <v>170</v>
      </c>
      <c r="Z97" s="22">
        <f t="shared" si="143"/>
        <v>300</v>
      </c>
      <c r="AA97" s="8">
        <f t="shared" si="105"/>
        <v>0</v>
      </c>
      <c r="AB97" s="24">
        <f t="shared" ref="AB97" si="144">SUM(AB109)</f>
        <v>170</v>
      </c>
      <c r="AC97" s="24">
        <f t="shared" si="106"/>
        <v>0</v>
      </c>
      <c r="AD97" s="25"/>
    </row>
    <row r="98" spans="2:31">
      <c r="B98" s="16" t="s">
        <v>1</v>
      </c>
      <c r="C98" s="9" t="s">
        <v>28</v>
      </c>
      <c r="D98" s="8">
        <f t="shared" ref="D98:E100" si="145">SUM(D110,D117,D123,D132,D138,D144,D150,D156,D162,D168)</f>
        <v>79</v>
      </c>
      <c r="E98" s="8">
        <f t="shared" si="145"/>
        <v>0</v>
      </c>
      <c r="F98" s="8">
        <f t="shared" ref="F98:H100" si="146">SUM(F110,F117,F123,F132,F138,F144,F150,F156,F162,F168)</f>
        <v>56.21</v>
      </c>
      <c r="G98" s="8">
        <f t="shared" si="146"/>
        <v>0</v>
      </c>
      <c r="H98" s="8">
        <f t="shared" si="146"/>
        <v>4</v>
      </c>
      <c r="I98" s="8">
        <f t="shared" ref="I98:L100" si="147">SUM(I110,I117,I123,I132,I138,I144,I150,I156,I162,I168)</f>
        <v>55.110009999999988</v>
      </c>
      <c r="J98" s="8">
        <f t="shared" si="147"/>
        <v>0</v>
      </c>
      <c r="K98" s="8">
        <f t="shared" si="147"/>
        <v>0</v>
      </c>
      <c r="L98" s="8">
        <f t="shared" si="147"/>
        <v>1.5878399999999999</v>
      </c>
      <c r="M98" s="8">
        <f t="shared" ref="M98:N100" si="148">SUM(M110,M117,M123,M132,M138,M144,M150,M156,M162,M168)</f>
        <v>65</v>
      </c>
      <c r="N98" s="8">
        <f t="shared" si="148"/>
        <v>3</v>
      </c>
      <c r="O98" s="8">
        <f t="shared" ref="O98:Q100" si="149">SUM(O110,O117,O123,O132,O138,O144,O150,O156,O162,O168)</f>
        <v>65.099999999999994</v>
      </c>
      <c r="P98" s="8">
        <f t="shared" si="149"/>
        <v>0</v>
      </c>
      <c r="Q98" s="8">
        <f t="shared" si="149"/>
        <v>56.5</v>
      </c>
      <c r="R98" s="8">
        <f t="shared" ref="R98:V100" si="150">SUM(R110,R117,R123,R132,R138,R144,R150,R156,R162,R168)</f>
        <v>23.273680000000002</v>
      </c>
      <c r="S98" s="8">
        <f t="shared" si="150"/>
        <v>0</v>
      </c>
      <c r="T98" s="8">
        <f t="shared" si="150"/>
        <v>0</v>
      </c>
      <c r="U98" s="8">
        <f t="shared" si="150"/>
        <v>0</v>
      </c>
      <c r="V98" s="8">
        <f t="shared" si="150"/>
        <v>54.821280000000002</v>
      </c>
      <c r="W98" s="8">
        <f t="shared" ref="W98:X100" si="151">SUM(W110,W117,W123,W132,W138,W144,W150,W156,W162,W168)</f>
        <v>65</v>
      </c>
      <c r="X98" s="8">
        <f t="shared" si="151"/>
        <v>20</v>
      </c>
      <c r="Y98" s="8">
        <f t="shared" ref="Y98:Z100" si="152">SUM(Y110,Y117,Y123,Y132,Y138,Y144,Y150,Y156,Y162,Y168)</f>
        <v>65</v>
      </c>
      <c r="Z98" s="22">
        <f t="shared" si="152"/>
        <v>20</v>
      </c>
      <c r="AA98" s="8">
        <f t="shared" si="105"/>
        <v>0</v>
      </c>
      <c r="AB98" s="24">
        <f t="shared" ref="AB98" si="153">SUM(AB110,AB117,AB123,AB132,AB138,AB144,AB150,AB156,AB162,AB168)</f>
        <v>65</v>
      </c>
      <c r="AC98" s="24">
        <f t="shared" si="106"/>
        <v>0</v>
      </c>
      <c r="AD98" s="25"/>
    </row>
    <row r="99" spans="2:31">
      <c r="B99" s="16" t="s">
        <v>1</v>
      </c>
      <c r="C99" s="10" t="s">
        <v>29</v>
      </c>
      <c r="D99" s="8">
        <f t="shared" si="145"/>
        <v>79</v>
      </c>
      <c r="E99" s="8">
        <f t="shared" si="145"/>
        <v>0</v>
      </c>
      <c r="F99" s="8">
        <f t="shared" si="146"/>
        <v>56.21</v>
      </c>
      <c r="G99" s="8">
        <f t="shared" si="146"/>
        <v>0</v>
      </c>
      <c r="H99" s="8">
        <f t="shared" si="146"/>
        <v>4</v>
      </c>
      <c r="I99" s="8">
        <f t="shared" si="147"/>
        <v>55.110009999999988</v>
      </c>
      <c r="J99" s="8">
        <f t="shared" si="147"/>
        <v>0</v>
      </c>
      <c r="K99" s="8">
        <f t="shared" si="147"/>
        <v>0</v>
      </c>
      <c r="L99" s="8">
        <f t="shared" si="147"/>
        <v>1.5878399999999999</v>
      </c>
      <c r="M99" s="8">
        <f t="shared" si="148"/>
        <v>65</v>
      </c>
      <c r="N99" s="8">
        <f t="shared" si="148"/>
        <v>3</v>
      </c>
      <c r="O99" s="8">
        <f t="shared" si="149"/>
        <v>65.099999999999994</v>
      </c>
      <c r="P99" s="8">
        <f t="shared" si="149"/>
        <v>0</v>
      </c>
      <c r="Q99" s="8">
        <f t="shared" si="149"/>
        <v>56.5</v>
      </c>
      <c r="R99" s="8">
        <f t="shared" si="150"/>
        <v>23.273680000000002</v>
      </c>
      <c r="S99" s="8">
        <f t="shared" si="150"/>
        <v>0</v>
      </c>
      <c r="T99" s="8">
        <f t="shared" si="150"/>
        <v>0</v>
      </c>
      <c r="U99" s="8">
        <f t="shared" si="150"/>
        <v>0</v>
      </c>
      <c r="V99" s="8">
        <f t="shared" si="150"/>
        <v>54.821280000000002</v>
      </c>
      <c r="W99" s="8">
        <f t="shared" si="151"/>
        <v>65</v>
      </c>
      <c r="X99" s="8">
        <f t="shared" si="151"/>
        <v>20</v>
      </c>
      <c r="Y99" s="8">
        <f t="shared" si="152"/>
        <v>65</v>
      </c>
      <c r="Z99" s="22">
        <f t="shared" si="152"/>
        <v>20</v>
      </c>
      <c r="AA99" s="8">
        <f t="shared" si="105"/>
        <v>0</v>
      </c>
      <c r="AB99" s="24">
        <f t="shared" ref="AB99" si="154">SUM(AB111,AB118,AB124,AB133,AB139,AB145,AB151,AB157,AB163,AB169)</f>
        <v>65</v>
      </c>
      <c r="AC99" s="24">
        <f t="shared" si="106"/>
        <v>0</v>
      </c>
      <c r="AD99" s="25"/>
    </row>
    <row r="100" spans="2:31" ht="30">
      <c r="B100" s="16" t="s">
        <v>1</v>
      </c>
      <c r="C100" s="11" t="s">
        <v>30</v>
      </c>
      <c r="D100" s="8">
        <f t="shared" si="145"/>
        <v>79</v>
      </c>
      <c r="E100" s="8">
        <f t="shared" si="145"/>
        <v>0</v>
      </c>
      <c r="F100" s="8">
        <f t="shared" si="146"/>
        <v>56.21</v>
      </c>
      <c r="G100" s="8">
        <f t="shared" si="146"/>
        <v>0</v>
      </c>
      <c r="H100" s="8">
        <f t="shared" si="146"/>
        <v>4</v>
      </c>
      <c r="I100" s="8">
        <f t="shared" si="147"/>
        <v>55.110009999999988</v>
      </c>
      <c r="J100" s="8">
        <f t="shared" si="147"/>
        <v>0</v>
      </c>
      <c r="K100" s="8">
        <f t="shared" si="147"/>
        <v>0</v>
      </c>
      <c r="L100" s="8">
        <f t="shared" si="147"/>
        <v>1.5878399999999999</v>
      </c>
      <c r="M100" s="8">
        <f t="shared" si="148"/>
        <v>65</v>
      </c>
      <c r="N100" s="8">
        <f t="shared" si="148"/>
        <v>3</v>
      </c>
      <c r="O100" s="8">
        <f t="shared" si="149"/>
        <v>65.099999999999994</v>
      </c>
      <c r="P100" s="8">
        <f t="shared" si="149"/>
        <v>0</v>
      </c>
      <c r="Q100" s="8">
        <f t="shared" si="149"/>
        <v>56.5</v>
      </c>
      <c r="R100" s="8">
        <f t="shared" si="150"/>
        <v>23.273680000000002</v>
      </c>
      <c r="S100" s="8">
        <f t="shared" si="150"/>
        <v>0</v>
      </c>
      <c r="T100" s="8">
        <f t="shared" si="150"/>
        <v>0</v>
      </c>
      <c r="U100" s="8">
        <f t="shared" si="150"/>
        <v>0</v>
      </c>
      <c r="V100" s="8">
        <f t="shared" si="150"/>
        <v>54.821280000000002</v>
      </c>
      <c r="W100" s="8">
        <f t="shared" si="151"/>
        <v>65</v>
      </c>
      <c r="X100" s="8">
        <f t="shared" si="151"/>
        <v>20</v>
      </c>
      <c r="Y100" s="8">
        <f t="shared" si="152"/>
        <v>65</v>
      </c>
      <c r="Z100" s="22">
        <f t="shared" si="152"/>
        <v>20</v>
      </c>
      <c r="AA100" s="8">
        <f t="shared" si="105"/>
        <v>0</v>
      </c>
      <c r="AB100" s="24">
        <f t="shared" ref="AB100" si="155">SUM(AB112,AB119,AB125,AB134,AB140,AB146,AB152,AB158,AB164,AB170)</f>
        <v>65</v>
      </c>
      <c r="AC100" s="24">
        <f t="shared" si="106"/>
        <v>0</v>
      </c>
      <c r="AD100" s="25"/>
      <c r="AE100" s="1">
        <f>15025-AB90</f>
        <v>0</v>
      </c>
    </row>
    <row r="101" spans="2:31">
      <c r="B101" s="16" t="s">
        <v>1</v>
      </c>
      <c r="C101" s="7" t="s">
        <v>32</v>
      </c>
      <c r="D101" s="8">
        <f t="shared" ref="D101:Z101" si="156">SUM(D113)</f>
        <v>320</v>
      </c>
      <c r="E101" s="8">
        <f t="shared" si="156"/>
        <v>0</v>
      </c>
      <c r="F101" s="8">
        <f t="shared" si="156"/>
        <v>313.8</v>
      </c>
      <c r="G101" s="8">
        <f t="shared" si="156"/>
        <v>0</v>
      </c>
      <c r="H101" s="8">
        <f t="shared" si="156"/>
        <v>0</v>
      </c>
      <c r="I101" s="8">
        <f t="shared" si="156"/>
        <v>313.74986999999999</v>
      </c>
      <c r="J101" s="8">
        <f t="shared" si="156"/>
        <v>0</v>
      </c>
      <c r="K101" s="8">
        <f t="shared" si="156"/>
        <v>3.1779600000000001</v>
      </c>
      <c r="L101" s="8">
        <f t="shared" si="156"/>
        <v>0</v>
      </c>
      <c r="M101" s="8">
        <f t="shared" si="156"/>
        <v>220</v>
      </c>
      <c r="N101" s="8">
        <f t="shared" si="156"/>
        <v>0</v>
      </c>
      <c r="O101" s="8">
        <f t="shared" si="156"/>
        <v>220</v>
      </c>
      <c r="P101" s="8">
        <f t="shared" si="156"/>
        <v>0</v>
      </c>
      <c r="Q101" s="8">
        <f t="shared" si="156"/>
        <v>0</v>
      </c>
      <c r="R101" s="8">
        <f t="shared" si="156"/>
        <v>14.071999999999999</v>
      </c>
      <c r="S101" s="8">
        <f t="shared" si="156"/>
        <v>0</v>
      </c>
      <c r="T101" s="8">
        <f t="shared" si="156"/>
        <v>0</v>
      </c>
      <c r="U101" s="8">
        <f t="shared" si="156"/>
        <v>0</v>
      </c>
      <c r="V101" s="8">
        <f t="shared" si="156"/>
        <v>0</v>
      </c>
      <c r="W101" s="8">
        <f t="shared" si="156"/>
        <v>220</v>
      </c>
      <c r="X101" s="8">
        <f t="shared" si="156"/>
        <v>0</v>
      </c>
      <c r="Y101" s="8">
        <f t="shared" si="156"/>
        <v>1952</v>
      </c>
      <c r="Z101" s="22">
        <f t="shared" si="156"/>
        <v>0</v>
      </c>
      <c r="AA101" s="8">
        <f t="shared" si="105"/>
        <v>1732</v>
      </c>
      <c r="AB101" s="24">
        <f t="shared" ref="AB101" si="157">SUM(AB113)</f>
        <v>100</v>
      </c>
      <c r="AC101" s="24">
        <f t="shared" si="106"/>
        <v>-1852</v>
      </c>
      <c r="AD101" s="25"/>
    </row>
    <row r="102" spans="2:31" ht="30">
      <c r="B102" s="16" t="s">
        <v>48</v>
      </c>
      <c r="C102" s="5" t="s">
        <v>49</v>
      </c>
      <c r="D102" s="6">
        <f t="shared" ref="D102:Z102" si="158">SUM(D105,D113)</f>
        <v>25757</v>
      </c>
      <c r="E102" s="6">
        <f t="shared" si="158"/>
        <v>40</v>
      </c>
      <c r="F102" s="6">
        <f t="shared" si="158"/>
        <v>23729.07</v>
      </c>
      <c r="G102" s="6">
        <f t="shared" si="158"/>
        <v>0</v>
      </c>
      <c r="H102" s="6">
        <f t="shared" si="158"/>
        <v>238.78000000000003</v>
      </c>
      <c r="I102" s="6">
        <f t="shared" si="158"/>
        <v>23384.358550000001</v>
      </c>
      <c r="J102" s="6">
        <f t="shared" si="158"/>
        <v>0</v>
      </c>
      <c r="K102" s="6">
        <f t="shared" si="158"/>
        <v>82.97623999999999</v>
      </c>
      <c r="L102" s="6">
        <f t="shared" si="158"/>
        <v>183.75506000000001</v>
      </c>
      <c r="M102" s="6">
        <f t="shared" si="158"/>
        <v>20737</v>
      </c>
      <c r="N102" s="6">
        <f t="shared" si="158"/>
        <v>40</v>
      </c>
      <c r="O102" s="6">
        <f t="shared" si="158"/>
        <v>15933.6</v>
      </c>
      <c r="P102" s="6">
        <f t="shared" si="158"/>
        <v>0</v>
      </c>
      <c r="Q102" s="6">
        <f t="shared" si="158"/>
        <v>188.18299999999999</v>
      </c>
      <c r="R102" s="6">
        <f t="shared" si="158"/>
        <v>9546.3596499999985</v>
      </c>
      <c r="S102" s="6">
        <f t="shared" si="158"/>
        <v>0</v>
      </c>
      <c r="T102" s="6">
        <f t="shared" si="158"/>
        <v>0</v>
      </c>
      <c r="U102" s="6">
        <f t="shared" si="158"/>
        <v>26.25412</v>
      </c>
      <c r="V102" s="6">
        <f t="shared" si="158"/>
        <v>150.30229</v>
      </c>
      <c r="W102" s="6">
        <f t="shared" si="158"/>
        <v>20960</v>
      </c>
      <c r="X102" s="6">
        <f t="shared" si="158"/>
        <v>320</v>
      </c>
      <c r="Y102" s="6">
        <f t="shared" si="158"/>
        <v>24337</v>
      </c>
      <c r="Z102" s="21">
        <f t="shared" si="158"/>
        <v>320</v>
      </c>
      <c r="AA102" s="6">
        <f t="shared" si="105"/>
        <v>3377</v>
      </c>
      <c r="AB102" s="12">
        <f t="shared" ref="AB102" si="159">SUM(AB105,AB113)</f>
        <v>15010</v>
      </c>
      <c r="AC102" s="12">
        <f t="shared" si="106"/>
        <v>-9327</v>
      </c>
      <c r="AD102" s="25"/>
    </row>
    <row r="103" spans="2:31">
      <c r="B103" s="16" t="s">
        <v>1</v>
      </c>
      <c r="C103" s="7" t="s">
        <v>20</v>
      </c>
      <c r="D103" s="8">
        <v>1843</v>
      </c>
      <c r="E103" s="8">
        <v>0</v>
      </c>
      <c r="F103" s="8">
        <v>0</v>
      </c>
      <c r="G103" s="8">
        <v>0</v>
      </c>
      <c r="H103" s="8">
        <v>0</v>
      </c>
      <c r="I103" s="8">
        <v>0</v>
      </c>
      <c r="J103" s="8">
        <v>0</v>
      </c>
      <c r="K103" s="8">
        <v>0</v>
      </c>
      <c r="L103" s="8">
        <v>0</v>
      </c>
      <c r="M103" s="8">
        <v>1066</v>
      </c>
      <c r="N103" s="8">
        <v>0</v>
      </c>
      <c r="O103" s="8">
        <v>0</v>
      </c>
      <c r="P103" s="8">
        <v>0</v>
      </c>
      <c r="Q103" s="8">
        <v>0</v>
      </c>
      <c r="R103" s="8">
        <v>0</v>
      </c>
      <c r="S103" s="8">
        <v>0</v>
      </c>
      <c r="T103" s="8">
        <v>0</v>
      </c>
      <c r="U103" s="8">
        <v>0</v>
      </c>
      <c r="V103" s="8">
        <v>0</v>
      </c>
      <c r="W103" s="8">
        <v>1265</v>
      </c>
      <c r="X103" s="8">
        <v>0</v>
      </c>
      <c r="Y103" s="8">
        <v>1265</v>
      </c>
      <c r="Z103" s="22">
        <v>0</v>
      </c>
      <c r="AA103" s="8">
        <f t="shared" si="105"/>
        <v>0</v>
      </c>
      <c r="AB103" s="24">
        <v>1265</v>
      </c>
      <c r="AC103" s="24">
        <f t="shared" si="106"/>
        <v>0</v>
      </c>
      <c r="AD103" s="25"/>
    </row>
    <row r="104" spans="2:31">
      <c r="B104" s="16" t="s">
        <v>1</v>
      </c>
      <c r="C104" s="7" t="s">
        <v>21</v>
      </c>
      <c r="D104" s="8">
        <v>300</v>
      </c>
      <c r="E104" s="8">
        <v>0</v>
      </c>
      <c r="F104" s="8">
        <v>0</v>
      </c>
      <c r="G104" s="8">
        <v>0</v>
      </c>
      <c r="H104" s="8">
        <v>0</v>
      </c>
      <c r="I104" s="8">
        <v>0</v>
      </c>
      <c r="J104" s="8">
        <v>0</v>
      </c>
      <c r="K104" s="8">
        <v>0</v>
      </c>
      <c r="L104" s="8">
        <v>0</v>
      </c>
      <c r="M104" s="8">
        <v>266</v>
      </c>
      <c r="N104" s="8">
        <v>0</v>
      </c>
      <c r="O104" s="8">
        <v>0</v>
      </c>
      <c r="P104" s="8">
        <v>0</v>
      </c>
      <c r="Q104" s="8">
        <v>0</v>
      </c>
      <c r="R104" s="8">
        <v>0</v>
      </c>
      <c r="S104" s="8">
        <v>0</v>
      </c>
      <c r="T104" s="8">
        <v>0</v>
      </c>
      <c r="U104" s="8">
        <v>0</v>
      </c>
      <c r="V104" s="8">
        <v>0</v>
      </c>
      <c r="W104" s="8">
        <v>266</v>
      </c>
      <c r="X104" s="8">
        <v>0</v>
      </c>
      <c r="Y104" s="8">
        <v>266</v>
      </c>
      <c r="Z104" s="22">
        <v>0</v>
      </c>
      <c r="AA104" s="8">
        <f t="shared" si="105"/>
        <v>0</v>
      </c>
      <c r="AB104" s="24">
        <v>266</v>
      </c>
      <c r="AC104" s="24">
        <f t="shared" si="106"/>
        <v>0</v>
      </c>
      <c r="AD104" s="25"/>
    </row>
    <row r="105" spans="2:31">
      <c r="B105" s="16" t="s">
        <v>1</v>
      </c>
      <c r="C105" s="7" t="s">
        <v>22</v>
      </c>
      <c r="D105" s="8">
        <f t="shared" ref="D105:Z105" si="160">SUM(D106:D110)</f>
        <v>25437</v>
      </c>
      <c r="E105" s="8">
        <f t="shared" si="160"/>
        <v>40</v>
      </c>
      <c r="F105" s="8">
        <f t="shared" si="160"/>
        <v>23415.27</v>
      </c>
      <c r="G105" s="8">
        <f t="shared" si="160"/>
        <v>0</v>
      </c>
      <c r="H105" s="8">
        <f t="shared" si="160"/>
        <v>238.78000000000003</v>
      </c>
      <c r="I105" s="8">
        <f t="shared" si="160"/>
        <v>23070.608680000001</v>
      </c>
      <c r="J105" s="8">
        <f t="shared" si="160"/>
        <v>0</v>
      </c>
      <c r="K105" s="8">
        <f t="shared" si="160"/>
        <v>79.798279999999991</v>
      </c>
      <c r="L105" s="8">
        <f t="shared" si="160"/>
        <v>183.75506000000001</v>
      </c>
      <c r="M105" s="8">
        <f t="shared" si="160"/>
        <v>20517</v>
      </c>
      <c r="N105" s="8">
        <f t="shared" si="160"/>
        <v>40</v>
      </c>
      <c r="O105" s="8">
        <f t="shared" si="160"/>
        <v>15713.6</v>
      </c>
      <c r="P105" s="8">
        <f t="shared" si="160"/>
        <v>0</v>
      </c>
      <c r="Q105" s="8">
        <f t="shared" si="160"/>
        <v>188.18299999999999</v>
      </c>
      <c r="R105" s="8">
        <f t="shared" si="160"/>
        <v>9532.2876499999984</v>
      </c>
      <c r="S105" s="8">
        <f t="shared" si="160"/>
        <v>0</v>
      </c>
      <c r="T105" s="8">
        <f t="shared" si="160"/>
        <v>0</v>
      </c>
      <c r="U105" s="8">
        <f t="shared" si="160"/>
        <v>26.25412</v>
      </c>
      <c r="V105" s="8">
        <f t="shared" si="160"/>
        <v>150.30229</v>
      </c>
      <c r="W105" s="8">
        <f t="shared" si="160"/>
        <v>20740</v>
      </c>
      <c r="X105" s="8">
        <f t="shared" si="160"/>
        <v>320</v>
      </c>
      <c r="Y105" s="8">
        <f t="shared" si="160"/>
        <v>22385</v>
      </c>
      <c r="Z105" s="22">
        <f t="shared" si="160"/>
        <v>320</v>
      </c>
      <c r="AA105" s="8">
        <f t="shared" si="105"/>
        <v>1645</v>
      </c>
      <c r="AB105" s="24">
        <f t="shared" ref="AB105" si="161">SUM(AB106:AB110)</f>
        <v>14910</v>
      </c>
      <c r="AC105" s="24">
        <f t="shared" si="106"/>
        <v>-7475</v>
      </c>
      <c r="AD105" s="25"/>
    </row>
    <row r="106" spans="2:31">
      <c r="B106" s="16" t="s">
        <v>1</v>
      </c>
      <c r="C106" s="9" t="s">
        <v>23</v>
      </c>
      <c r="D106" s="8">
        <v>18976</v>
      </c>
      <c r="E106" s="8">
        <v>0</v>
      </c>
      <c r="F106" s="8">
        <v>18033</v>
      </c>
      <c r="G106" s="8">
        <v>0</v>
      </c>
      <c r="H106" s="8">
        <v>33</v>
      </c>
      <c r="I106" s="8">
        <v>17797.685580000001</v>
      </c>
      <c r="J106" s="8">
        <v>0</v>
      </c>
      <c r="K106" s="8">
        <v>0</v>
      </c>
      <c r="L106" s="8">
        <v>32.200000000000003</v>
      </c>
      <c r="M106" s="8">
        <v>16007</v>
      </c>
      <c r="N106" s="8">
        <v>20</v>
      </c>
      <c r="O106" s="8">
        <v>11768.5</v>
      </c>
      <c r="P106" s="8">
        <v>0</v>
      </c>
      <c r="Q106" s="8">
        <v>20</v>
      </c>
      <c r="R106" s="8">
        <v>7410.1645200000003</v>
      </c>
      <c r="S106" s="8">
        <v>0</v>
      </c>
      <c r="T106" s="8">
        <v>0</v>
      </c>
      <c r="U106" s="8">
        <v>0</v>
      </c>
      <c r="V106" s="8">
        <v>0.8</v>
      </c>
      <c r="W106" s="8">
        <v>16230</v>
      </c>
      <c r="X106" s="8">
        <v>0</v>
      </c>
      <c r="Y106" s="8">
        <v>17875</v>
      </c>
      <c r="Z106" s="22">
        <v>0</v>
      </c>
      <c r="AA106" s="8">
        <f t="shared" si="105"/>
        <v>1645</v>
      </c>
      <c r="AB106" s="24">
        <v>9720</v>
      </c>
      <c r="AC106" s="24">
        <f t="shared" si="106"/>
        <v>-8155</v>
      </c>
      <c r="AD106" s="25"/>
    </row>
    <row r="107" spans="2:31">
      <c r="B107" s="16" t="s">
        <v>1</v>
      </c>
      <c r="C107" s="9" t="s">
        <v>24</v>
      </c>
      <c r="D107" s="8">
        <v>6238</v>
      </c>
      <c r="E107" s="8">
        <v>40</v>
      </c>
      <c r="F107" s="8">
        <v>5004.97</v>
      </c>
      <c r="G107" s="8">
        <v>0</v>
      </c>
      <c r="H107" s="8">
        <v>59.83</v>
      </c>
      <c r="I107" s="8">
        <v>4896.1398600000002</v>
      </c>
      <c r="J107" s="8">
        <v>0</v>
      </c>
      <c r="K107" s="8">
        <v>75.704769999999996</v>
      </c>
      <c r="L107" s="8">
        <v>8.02</v>
      </c>
      <c r="M107" s="8">
        <v>4245</v>
      </c>
      <c r="N107" s="8">
        <v>17</v>
      </c>
      <c r="O107" s="8">
        <v>3534.7</v>
      </c>
      <c r="P107" s="8">
        <v>0</v>
      </c>
      <c r="Q107" s="8">
        <v>17</v>
      </c>
      <c r="R107" s="8">
        <v>1828.0455300000001</v>
      </c>
      <c r="S107" s="8">
        <v>0</v>
      </c>
      <c r="T107" s="8">
        <v>0</v>
      </c>
      <c r="U107" s="8">
        <v>26.25412</v>
      </c>
      <c r="V107" s="8">
        <v>0</v>
      </c>
      <c r="W107" s="8">
        <v>4245</v>
      </c>
      <c r="X107" s="8">
        <v>0</v>
      </c>
      <c r="Y107" s="8">
        <v>4245</v>
      </c>
      <c r="Z107" s="22">
        <v>0</v>
      </c>
      <c r="AA107" s="8">
        <f t="shared" si="105"/>
        <v>0</v>
      </c>
      <c r="AB107" s="24">
        <v>4925</v>
      </c>
      <c r="AC107" s="24">
        <f t="shared" si="106"/>
        <v>680</v>
      </c>
      <c r="AD107" s="25"/>
    </row>
    <row r="108" spans="2:31">
      <c r="B108" s="16" t="s">
        <v>1</v>
      </c>
      <c r="C108" s="9" t="s">
        <v>26</v>
      </c>
      <c r="D108" s="8">
        <v>3</v>
      </c>
      <c r="E108" s="8">
        <v>0</v>
      </c>
      <c r="F108" s="8">
        <v>40</v>
      </c>
      <c r="G108" s="8">
        <v>0</v>
      </c>
      <c r="H108" s="8">
        <v>111.4</v>
      </c>
      <c r="I108" s="8">
        <v>39.997500000000002</v>
      </c>
      <c r="J108" s="8">
        <v>0</v>
      </c>
      <c r="K108" s="8">
        <v>4.0935100000000002</v>
      </c>
      <c r="L108" s="8">
        <v>111.4</v>
      </c>
      <c r="M108" s="8">
        <v>45</v>
      </c>
      <c r="N108" s="8">
        <v>0</v>
      </c>
      <c r="O108" s="8">
        <v>52</v>
      </c>
      <c r="P108" s="8">
        <v>0</v>
      </c>
      <c r="Q108" s="8">
        <v>0</v>
      </c>
      <c r="R108" s="8">
        <v>50.709119999999999</v>
      </c>
      <c r="S108" s="8">
        <v>0</v>
      </c>
      <c r="T108" s="8">
        <v>0</v>
      </c>
      <c r="U108" s="8">
        <v>0</v>
      </c>
      <c r="V108" s="8">
        <v>0</v>
      </c>
      <c r="W108" s="8">
        <v>45</v>
      </c>
      <c r="X108" s="8">
        <v>0</v>
      </c>
      <c r="Y108" s="8">
        <v>45</v>
      </c>
      <c r="Z108" s="22">
        <v>0</v>
      </c>
      <c r="AA108" s="8">
        <f t="shared" si="105"/>
        <v>0</v>
      </c>
      <c r="AB108" s="24">
        <v>45</v>
      </c>
      <c r="AC108" s="24">
        <f t="shared" si="106"/>
        <v>0</v>
      </c>
      <c r="AD108" s="25"/>
    </row>
    <row r="109" spans="2:31">
      <c r="B109" s="16" t="s">
        <v>1</v>
      </c>
      <c r="C109" s="9" t="s">
        <v>27</v>
      </c>
      <c r="D109" s="8">
        <v>153</v>
      </c>
      <c r="E109" s="8">
        <v>0</v>
      </c>
      <c r="F109" s="8">
        <v>294.7</v>
      </c>
      <c r="G109" s="8">
        <v>0</v>
      </c>
      <c r="H109" s="8">
        <v>30.55</v>
      </c>
      <c r="I109" s="8">
        <v>294.58314000000001</v>
      </c>
      <c r="J109" s="8">
        <v>0</v>
      </c>
      <c r="K109" s="8">
        <v>0</v>
      </c>
      <c r="L109" s="8">
        <v>30.547219999999999</v>
      </c>
      <c r="M109" s="8">
        <v>170</v>
      </c>
      <c r="N109" s="8">
        <v>0</v>
      </c>
      <c r="O109" s="8">
        <v>308.39999999999998</v>
      </c>
      <c r="P109" s="8">
        <v>0</v>
      </c>
      <c r="Q109" s="8">
        <v>94.683000000000007</v>
      </c>
      <c r="R109" s="8">
        <v>227.69811999999999</v>
      </c>
      <c r="S109" s="8">
        <v>0</v>
      </c>
      <c r="T109" s="8">
        <v>0</v>
      </c>
      <c r="U109" s="8">
        <v>0</v>
      </c>
      <c r="V109" s="8">
        <v>94.681010000000001</v>
      </c>
      <c r="W109" s="8">
        <v>170</v>
      </c>
      <c r="X109" s="8">
        <v>300</v>
      </c>
      <c r="Y109" s="8">
        <v>170</v>
      </c>
      <c r="Z109" s="22">
        <v>300</v>
      </c>
      <c r="AA109" s="8">
        <f t="shared" si="105"/>
        <v>0</v>
      </c>
      <c r="AB109" s="24">
        <v>170</v>
      </c>
      <c r="AC109" s="24">
        <f t="shared" si="106"/>
        <v>0</v>
      </c>
      <c r="AD109" s="25"/>
    </row>
    <row r="110" spans="2:31">
      <c r="B110" s="16" t="s">
        <v>1</v>
      </c>
      <c r="C110" s="9" t="s">
        <v>28</v>
      </c>
      <c r="D110" s="8">
        <f>SUM(D111)</f>
        <v>67</v>
      </c>
      <c r="E110" s="8">
        <f>SUM(E111)</f>
        <v>0</v>
      </c>
      <c r="F110" s="8">
        <f t="shared" ref="F110:H111" si="162">SUM(F111)</f>
        <v>42.6</v>
      </c>
      <c r="G110" s="8">
        <f t="shared" si="162"/>
        <v>0</v>
      </c>
      <c r="H110" s="8">
        <f t="shared" si="162"/>
        <v>4</v>
      </c>
      <c r="I110" s="8">
        <f t="shared" ref="I110:L111" si="163">SUM(I111)</f>
        <v>42.202599999999997</v>
      </c>
      <c r="J110" s="8">
        <f t="shared" si="163"/>
        <v>0</v>
      </c>
      <c r="K110" s="8">
        <f t="shared" si="163"/>
        <v>0</v>
      </c>
      <c r="L110" s="8">
        <f t="shared" si="163"/>
        <v>1.5878399999999999</v>
      </c>
      <c r="M110" s="8">
        <f>SUM(M111)</f>
        <v>50</v>
      </c>
      <c r="N110" s="8">
        <f>SUM(N111)</f>
        <v>3</v>
      </c>
      <c r="O110" s="8">
        <f t="shared" ref="O110:Q111" si="164">SUM(O111)</f>
        <v>50</v>
      </c>
      <c r="P110" s="8">
        <f t="shared" si="164"/>
        <v>0</v>
      </c>
      <c r="Q110" s="8">
        <f t="shared" si="164"/>
        <v>56.5</v>
      </c>
      <c r="R110" s="8">
        <f t="shared" ref="R110:V111" si="165">SUM(R111)</f>
        <v>15.670360000000001</v>
      </c>
      <c r="S110" s="8">
        <f t="shared" si="165"/>
        <v>0</v>
      </c>
      <c r="T110" s="8">
        <f t="shared" si="165"/>
        <v>0</v>
      </c>
      <c r="U110" s="8">
        <f t="shared" si="165"/>
        <v>0</v>
      </c>
      <c r="V110" s="8">
        <f t="shared" si="165"/>
        <v>54.821280000000002</v>
      </c>
      <c r="W110" s="8">
        <f t="shared" ref="W110:AB111" si="166">SUM(W111)</f>
        <v>50</v>
      </c>
      <c r="X110" s="8">
        <f t="shared" si="166"/>
        <v>20</v>
      </c>
      <c r="Y110" s="8">
        <f t="shared" si="166"/>
        <v>50</v>
      </c>
      <c r="Z110" s="22">
        <f t="shared" si="166"/>
        <v>20</v>
      </c>
      <c r="AA110" s="8">
        <f t="shared" si="105"/>
        <v>0</v>
      </c>
      <c r="AB110" s="24">
        <f t="shared" si="166"/>
        <v>50</v>
      </c>
      <c r="AC110" s="24">
        <f t="shared" si="106"/>
        <v>0</v>
      </c>
      <c r="AD110" s="25"/>
    </row>
    <row r="111" spans="2:31">
      <c r="B111" s="16" t="s">
        <v>1</v>
      </c>
      <c r="C111" s="10" t="s">
        <v>29</v>
      </c>
      <c r="D111" s="8">
        <f>SUM(D112)</f>
        <v>67</v>
      </c>
      <c r="E111" s="8">
        <f>SUM(E112)</f>
        <v>0</v>
      </c>
      <c r="F111" s="8">
        <f t="shared" si="162"/>
        <v>42.6</v>
      </c>
      <c r="G111" s="8">
        <f t="shared" si="162"/>
        <v>0</v>
      </c>
      <c r="H111" s="8">
        <f t="shared" si="162"/>
        <v>4</v>
      </c>
      <c r="I111" s="8">
        <f t="shared" si="163"/>
        <v>42.202599999999997</v>
      </c>
      <c r="J111" s="8">
        <f t="shared" si="163"/>
        <v>0</v>
      </c>
      <c r="K111" s="8">
        <f t="shared" si="163"/>
        <v>0</v>
      </c>
      <c r="L111" s="8">
        <f t="shared" si="163"/>
        <v>1.5878399999999999</v>
      </c>
      <c r="M111" s="8">
        <f>SUM(M112)</f>
        <v>50</v>
      </c>
      <c r="N111" s="8">
        <f>SUM(N112)</f>
        <v>3</v>
      </c>
      <c r="O111" s="8">
        <f t="shared" si="164"/>
        <v>50</v>
      </c>
      <c r="P111" s="8">
        <f t="shared" si="164"/>
        <v>0</v>
      </c>
      <c r="Q111" s="8">
        <f t="shared" si="164"/>
        <v>56.5</v>
      </c>
      <c r="R111" s="8">
        <f t="shared" si="165"/>
        <v>15.670360000000001</v>
      </c>
      <c r="S111" s="8">
        <f t="shared" si="165"/>
        <v>0</v>
      </c>
      <c r="T111" s="8">
        <f t="shared" si="165"/>
        <v>0</v>
      </c>
      <c r="U111" s="8">
        <f t="shared" si="165"/>
        <v>0</v>
      </c>
      <c r="V111" s="8">
        <f t="shared" si="165"/>
        <v>54.821280000000002</v>
      </c>
      <c r="W111" s="8">
        <f t="shared" si="166"/>
        <v>50</v>
      </c>
      <c r="X111" s="8">
        <f t="shared" si="166"/>
        <v>20</v>
      </c>
      <c r="Y111" s="8">
        <f t="shared" si="166"/>
        <v>50</v>
      </c>
      <c r="Z111" s="22">
        <f t="shared" si="166"/>
        <v>20</v>
      </c>
      <c r="AA111" s="8">
        <f t="shared" si="105"/>
        <v>0</v>
      </c>
      <c r="AB111" s="24">
        <f t="shared" si="166"/>
        <v>50</v>
      </c>
      <c r="AC111" s="24">
        <f t="shared" si="106"/>
        <v>0</v>
      </c>
      <c r="AD111" s="25"/>
    </row>
    <row r="112" spans="2:31" ht="30">
      <c r="B112" s="16" t="s">
        <v>1</v>
      </c>
      <c r="C112" s="11" t="s">
        <v>30</v>
      </c>
      <c r="D112" s="8">
        <v>67</v>
      </c>
      <c r="E112" s="8">
        <v>0</v>
      </c>
      <c r="F112" s="8">
        <v>42.6</v>
      </c>
      <c r="G112" s="8">
        <v>0</v>
      </c>
      <c r="H112" s="8">
        <v>4</v>
      </c>
      <c r="I112" s="8">
        <v>42.202599999999997</v>
      </c>
      <c r="J112" s="8">
        <v>0</v>
      </c>
      <c r="K112" s="8">
        <v>0</v>
      </c>
      <c r="L112" s="8">
        <v>1.5878399999999999</v>
      </c>
      <c r="M112" s="8">
        <v>50</v>
      </c>
      <c r="N112" s="8">
        <v>3</v>
      </c>
      <c r="O112" s="8">
        <v>50</v>
      </c>
      <c r="P112" s="8">
        <v>0</v>
      </c>
      <c r="Q112" s="8">
        <v>56.5</v>
      </c>
      <c r="R112" s="8">
        <v>15.670360000000001</v>
      </c>
      <c r="S112" s="8">
        <v>0</v>
      </c>
      <c r="T112" s="8">
        <v>0</v>
      </c>
      <c r="U112" s="8">
        <v>0</v>
      </c>
      <c r="V112" s="8">
        <v>54.821280000000002</v>
      </c>
      <c r="W112" s="8">
        <v>50</v>
      </c>
      <c r="X112" s="8">
        <v>20</v>
      </c>
      <c r="Y112" s="8">
        <v>50</v>
      </c>
      <c r="Z112" s="22">
        <v>20</v>
      </c>
      <c r="AA112" s="8">
        <f t="shared" si="105"/>
        <v>0</v>
      </c>
      <c r="AB112" s="24">
        <v>50</v>
      </c>
      <c r="AC112" s="24">
        <f t="shared" si="106"/>
        <v>0</v>
      </c>
      <c r="AD112" s="25"/>
    </row>
    <row r="113" spans="2:30">
      <c r="B113" s="16" t="s">
        <v>1</v>
      </c>
      <c r="C113" s="7" t="s">
        <v>32</v>
      </c>
      <c r="D113" s="8">
        <v>320</v>
      </c>
      <c r="E113" s="8">
        <v>0</v>
      </c>
      <c r="F113" s="8">
        <v>313.8</v>
      </c>
      <c r="G113" s="8">
        <v>0</v>
      </c>
      <c r="H113" s="8">
        <v>0</v>
      </c>
      <c r="I113" s="8">
        <v>313.74986999999999</v>
      </c>
      <c r="J113" s="8">
        <v>0</v>
      </c>
      <c r="K113" s="8">
        <v>3.1779600000000001</v>
      </c>
      <c r="L113" s="8">
        <v>0</v>
      </c>
      <c r="M113" s="8">
        <v>220</v>
      </c>
      <c r="N113" s="8">
        <v>0</v>
      </c>
      <c r="O113" s="8">
        <v>220</v>
      </c>
      <c r="P113" s="8">
        <v>0</v>
      </c>
      <c r="Q113" s="8">
        <v>0</v>
      </c>
      <c r="R113" s="8">
        <v>14.071999999999999</v>
      </c>
      <c r="S113" s="8">
        <v>0</v>
      </c>
      <c r="T113" s="8">
        <v>0</v>
      </c>
      <c r="U113" s="8">
        <v>0</v>
      </c>
      <c r="V113" s="8">
        <v>0</v>
      </c>
      <c r="W113" s="8">
        <v>220</v>
      </c>
      <c r="X113" s="8">
        <v>0</v>
      </c>
      <c r="Y113" s="8">
        <v>1952</v>
      </c>
      <c r="Z113" s="22">
        <v>0</v>
      </c>
      <c r="AA113" s="8">
        <f t="shared" si="105"/>
        <v>1732</v>
      </c>
      <c r="AB113" s="24">
        <v>100</v>
      </c>
      <c r="AC113" s="24">
        <f t="shared" si="106"/>
        <v>-1852</v>
      </c>
      <c r="AD113" s="25"/>
    </row>
    <row r="114" spans="2:30" ht="30">
      <c r="B114" s="16" t="s">
        <v>50</v>
      </c>
      <c r="C114" s="5" t="s">
        <v>51</v>
      </c>
      <c r="D114" s="6">
        <f t="shared" ref="D114:AB114" si="167">SUM(D115)</f>
        <v>101</v>
      </c>
      <c r="E114" s="6">
        <f t="shared" si="167"/>
        <v>0</v>
      </c>
      <c r="F114" s="6">
        <f t="shared" si="167"/>
        <v>101.61</v>
      </c>
      <c r="G114" s="6">
        <f t="shared" si="167"/>
        <v>0</v>
      </c>
      <c r="H114" s="6">
        <f t="shared" si="167"/>
        <v>0</v>
      </c>
      <c r="I114" s="6">
        <f t="shared" si="167"/>
        <v>100.95672</v>
      </c>
      <c r="J114" s="6">
        <f t="shared" si="167"/>
        <v>0</v>
      </c>
      <c r="K114" s="6">
        <f t="shared" si="167"/>
        <v>0</v>
      </c>
      <c r="L114" s="6">
        <f t="shared" si="167"/>
        <v>0</v>
      </c>
      <c r="M114" s="6">
        <f t="shared" si="167"/>
        <v>181</v>
      </c>
      <c r="N114" s="6">
        <f t="shared" si="167"/>
        <v>0</v>
      </c>
      <c r="O114" s="6">
        <f t="shared" si="167"/>
        <v>181</v>
      </c>
      <c r="P114" s="6">
        <f t="shared" si="167"/>
        <v>0</v>
      </c>
      <c r="Q114" s="6">
        <f t="shared" si="167"/>
        <v>0</v>
      </c>
      <c r="R114" s="6">
        <f t="shared" si="167"/>
        <v>62.256640000000004</v>
      </c>
      <c r="S114" s="6">
        <f t="shared" si="167"/>
        <v>0</v>
      </c>
      <c r="T114" s="6">
        <f t="shared" si="167"/>
        <v>0</v>
      </c>
      <c r="U114" s="6">
        <f t="shared" si="167"/>
        <v>0</v>
      </c>
      <c r="V114" s="6">
        <f t="shared" si="167"/>
        <v>0</v>
      </c>
      <c r="W114" s="6">
        <f t="shared" si="167"/>
        <v>181</v>
      </c>
      <c r="X114" s="6">
        <f t="shared" si="167"/>
        <v>0</v>
      </c>
      <c r="Y114" s="6">
        <f t="shared" si="167"/>
        <v>181</v>
      </c>
      <c r="Z114" s="21">
        <f t="shared" si="167"/>
        <v>0</v>
      </c>
      <c r="AA114" s="6">
        <f t="shared" si="105"/>
        <v>0</v>
      </c>
      <c r="AB114" s="12">
        <f t="shared" si="167"/>
        <v>2</v>
      </c>
      <c r="AC114" s="12">
        <f t="shared" si="106"/>
        <v>-179</v>
      </c>
      <c r="AD114" s="25"/>
    </row>
    <row r="115" spans="2:30">
      <c r="B115" s="16" t="s">
        <v>1</v>
      </c>
      <c r="C115" s="7" t="s">
        <v>22</v>
      </c>
      <c r="D115" s="8">
        <f t="shared" ref="D115:Z115" si="168">SUM(D116:D117)</f>
        <v>101</v>
      </c>
      <c r="E115" s="8">
        <f t="shared" si="168"/>
        <v>0</v>
      </c>
      <c r="F115" s="8">
        <f t="shared" si="168"/>
        <v>101.61</v>
      </c>
      <c r="G115" s="8">
        <f t="shared" si="168"/>
        <v>0</v>
      </c>
      <c r="H115" s="8">
        <f t="shared" si="168"/>
        <v>0</v>
      </c>
      <c r="I115" s="8">
        <f t="shared" si="168"/>
        <v>100.95672</v>
      </c>
      <c r="J115" s="8">
        <f t="shared" si="168"/>
        <v>0</v>
      </c>
      <c r="K115" s="8">
        <f t="shared" si="168"/>
        <v>0</v>
      </c>
      <c r="L115" s="8">
        <f t="shared" si="168"/>
        <v>0</v>
      </c>
      <c r="M115" s="8">
        <f t="shared" si="168"/>
        <v>181</v>
      </c>
      <c r="N115" s="8">
        <f t="shared" si="168"/>
        <v>0</v>
      </c>
      <c r="O115" s="8">
        <f t="shared" si="168"/>
        <v>181</v>
      </c>
      <c r="P115" s="8">
        <f t="shared" si="168"/>
        <v>0</v>
      </c>
      <c r="Q115" s="8">
        <f t="shared" si="168"/>
        <v>0</v>
      </c>
      <c r="R115" s="8">
        <f t="shared" si="168"/>
        <v>62.256640000000004</v>
      </c>
      <c r="S115" s="8">
        <f t="shared" si="168"/>
        <v>0</v>
      </c>
      <c r="T115" s="8">
        <f t="shared" si="168"/>
        <v>0</v>
      </c>
      <c r="U115" s="8">
        <f t="shared" si="168"/>
        <v>0</v>
      </c>
      <c r="V115" s="8">
        <f t="shared" si="168"/>
        <v>0</v>
      </c>
      <c r="W115" s="8">
        <f t="shared" si="168"/>
        <v>181</v>
      </c>
      <c r="X115" s="8">
        <f t="shared" si="168"/>
        <v>0</v>
      </c>
      <c r="Y115" s="8">
        <f t="shared" si="168"/>
        <v>181</v>
      </c>
      <c r="Z115" s="22">
        <f t="shared" si="168"/>
        <v>0</v>
      </c>
      <c r="AA115" s="8">
        <f t="shared" si="105"/>
        <v>0</v>
      </c>
      <c r="AB115" s="24">
        <f t="shared" ref="AB115" si="169">SUM(AB116:AB117)</f>
        <v>2</v>
      </c>
      <c r="AC115" s="24">
        <f t="shared" si="106"/>
        <v>-179</v>
      </c>
      <c r="AD115" s="25"/>
    </row>
    <row r="116" spans="2:30">
      <c r="B116" s="16" t="s">
        <v>1</v>
      </c>
      <c r="C116" s="9" t="s">
        <v>24</v>
      </c>
      <c r="D116" s="8">
        <v>100</v>
      </c>
      <c r="E116" s="8">
        <v>0</v>
      </c>
      <c r="F116" s="8">
        <v>100.01</v>
      </c>
      <c r="G116" s="8">
        <v>0</v>
      </c>
      <c r="H116" s="8">
        <v>0</v>
      </c>
      <c r="I116" s="8">
        <v>99.526719999999997</v>
      </c>
      <c r="J116" s="8">
        <v>0</v>
      </c>
      <c r="K116" s="8">
        <v>0</v>
      </c>
      <c r="L116" s="8">
        <v>0</v>
      </c>
      <c r="M116" s="8">
        <v>179</v>
      </c>
      <c r="N116" s="8">
        <v>0</v>
      </c>
      <c r="O116" s="8">
        <v>179</v>
      </c>
      <c r="P116" s="8">
        <v>0</v>
      </c>
      <c r="Q116" s="8">
        <v>0</v>
      </c>
      <c r="R116" s="8">
        <v>61.472940000000001</v>
      </c>
      <c r="S116" s="8">
        <v>0</v>
      </c>
      <c r="T116" s="8">
        <v>0</v>
      </c>
      <c r="U116" s="8">
        <v>0</v>
      </c>
      <c r="V116" s="8">
        <v>0</v>
      </c>
      <c r="W116" s="8">
        <v>179</v>
      </c>
      <c r="X116" s="8">
        <v>0</v>
      </c>
      <c r="Y116" s="8">
        <v>179</v>
      </c>
      <c r="Z116" s="22">
        <v>0</v>
      </c>
      <c r="AA116" s="8">
        <f t="shared" si="105"/>
        <v>0</v>
      </c>
      <c r="AB116" s="24"/>
      <c r="AC116" s="24">
        <f t="shared" si="106"/>
        <v>-179</v>
      </c>
      <c r="AD116" s="25"/>
    </row>
    <row r="117" spans="2:30">
      <c r="B117" s="16" t="s">
        <v>1</v>
      </c>
      <c r="C117" s="9" t="s">
        <v>28</v>
      </c>
      <c r="D117" s="8">
        <f>SUM(D118)</f>
        <v>1</v>
      </c>
      <c r="E117" s="8">
        <f>SUM(E118)</f>
        <v>0</v>
      </c>
      <c r="F117" s="8">
        <f t="shared" ref="F117:H118" si="170">SUM(F118)</f>
        <v>1.6</v>
      </c>
      <c r="G117" s="8">
        <f t="shared" si="170"/>
        <v>0</v>
      </c>
      <c r="H117" s="8">
        <f t="shared" si="170"/>
        <v>0</v>
      </c>
      <c r="I117" s="8">
        <f t="shared" ref="I117:L118" si="171">SUM(I118)</f>
        <v>1.43</v>
      </c>
      <c r="J117" s="8">
        <f t="shared" si="171"/>
        <v>0</v>
      </c>
      <c r="K117" s="8">
        <f t="shared" si="171"/>
        <v>0</v>
      </c>
      <c r="L117" s="8">
        <f t="shared" si="171"/>
        <v>0</v>
      </c>
      <c r="M117" s="8">
        <f>SUM(M118)</f>
        <v>2</v>
      </c>
      <c r="N117" s="8">
        <f>SUM(N118)</f>
        <v>0</v>
      </c>
      <c r="O117" s="8">
        <f t="shared" ref="O117:Q118" si="172">SUM(O118)</f>
        <v>2</v>
      </c>
      <c r="P117" s="8">
        <f t="shared" si="172"/>
        <v>0</v>
      </c>
      <c r="Q117" s="8">
        <f t="shared" si="172"/>
        <v>0</v>
      </c>
      <c r="R117" s="8">
        <f t="shared" ref="R117:V118" si="173">SUM(R118)</f>
        <v>0.78369999999999995</v>
      </c>
      <c r="S117" s="8">
        <f t="shared" si="173"/>
        <v>0</v>
      </c>
      <c r="T117" s="8">
        <f t="shared" si="173"/>
        <v>0</v>
      </c>
      <c r="U117" s="8">
        <f t="shared" si="173"/>
        <v>0</v>
      </c>
      <c r="V117" s="8">
        <f t="shared" si="173"/>
        <v>0</v>
      </c>
      <c r="W117" s="8">
        <f t="shared" ref="W117:AB118" si="174">SUM(W118)</f>
        <v>2</v>
      </c>
      <c r="X117" s="8">
        <f t="shared" si="174"/>
        <v>0</v>
      </c>
      <c r="Y117" s="8">
        <f t="shared" si="174"/>
        <v>2</v>
      </c>
      <c r="Z117" s="22">
        <f t="shared" si="174"/>
        <v>0</v>
      </c>
      <c r="AA117" s="8">
        <f t="shared" si="105"/>
        <v>0</v>
      </c>
      <c r="AB117" s="24">
        <f t="shared" si="174"/>
        <v>2</v>
      </c>
      <c r="AC117" s="24">
        <f t="shared" si="106"/>
        <v>0</v>
      </c>
      <c r="AD117" s="25"/>
    </row>
    <row r="118" spans="2:30">
      <c r="B118" s="16" t="s">
        <v>1</v>
      </c>
      <c r="C118" s="10" t="s">
        <v>29</v>
      </c>
      <c r="D118" s="8">
        <f>SUM(D119)</f>
        <v>1</v>
      </c>
      <c r="E118" s="8">
        <f>SUM(E119)</f>
        <v>0</v>
      </c>
      <c r="F118" s="8">
        <f t="shared" si="170"/>
        <v>1.6</v>
      </c>
      <c r="G118" s="8">
        <f t="shared" si="170"/>
        <v>0</v>
      </c>
      <c r="H118" s="8">
        <f t="shared" si="170"/>
        <v>0</v>
      </c>
      <c r="I118" s="8">
        <f t="shared" si="171"/>
        <v>1.43</v>
      </c>
      <c r="J118" s="8">
        <f t="shared" si="171"/>
        <v>0</v>
      </c>
      <c r="K118" s="8">
        <f t="shared" si="171"/>
        <v>0</v>
      </c>
      <c r="L118" s="8">
        <f t="shared" si="171"/>
        <v>0</v>
      </c>
      <c r="M118" s="8">
        <f>SUM(M119)</f>
        <v>2</v>
      </c>
      <c r="N118" s="8">
        <f>SUM(N119)</f>
        <v>0</v>
      </c>
      <c r="O118" s="8">
        <f t="shared" si="172"/>
        <v>2</v>
      </c>
      <c r="P118" s="8">
        <f t="shared" si="172"/>
        <v>0</v>
      </c>
      <c r="Q118" s="8">
        <f t="shared" si="172"/>
        <v>0</v>
      </c>
      <c r="R118" s="8">
        <f t="shared" si="173"/>
        <v>0.78369999999999995</v>
      </c>
      <c r="S118" s="8">
        <f t="shared" si="173"/>
        <v>0</v>
      </c>
      <c r="T118" s="8">
        <f t="shared" si="173"/>
        <v>0</v>
      </c>
      <c r="U118" s="8">
        <f t="shared" si="173"/>
        <v>0</v>
      </c>
      <c r="V118" s="8">
        <f t="shared" si="173"/>
        <v>0</v>
      </c>
      <c r="W118" s="8">
        <f t="shared" si="174"/>
        <v>2</v>
      </c>
      <c r="X118" s="8">
        <f t="shared" si="174"/>
        <v>0</v>
      </c>
      <c r="Y118" s="8">
        <f t="shared" si="174"/>
        <v>2</v>
      </c>
      <c r="Z118" s="22">
        <f t="shared" si="174"/>
        <v>0</v>
      </c>
      <c r="AA118" s="8">
        <f t="shared" si="105"/>
        <v>0</v>
      </c>
      <c r="AB118" s="24">
        <f t="shared" si="174"/>
        <v>2</v>
      </c>
      <c r="AC118" s="24">
        <f t="shared" si="106"/>
        <v>0</v>
      </c>
      <c r="AD118" s="25"/>
    </row>
    <row r="119" spans="2:30" ht="30">
      <c r="B119" s="16" t="s">
        <v>1</v>
      </c>
      <c r="C119" s="11" t="s">
        <v>30</v>
      </c>
      <c r="D119" s="8">
        <v>1</v>
      </c>
      <c r="E119" s="8">
        <v>0</v>
      </c>
      <c r="F119" s="8">
        <v>1.6</v>
      </c>
      <c r="G119" s="8">
        <v>0</v>
      </c>
      <c r="H119" s="8">
        <v>0</v>
      </c>
      <c r="I119" s="8">
        <v>1.43</v>
      </c>
      <c r="J119" s="8">
        <v>0</v>
      </c>
      <c r="K119" s="8">
        <v>0</v>
      </c>
      <c r="L119" s="8">
        <v>0</v>
      </c>
      <c r="M119" s="8">
        <v>2</v>
      </c>
      <c r="N119" s="8">
        <v>0</v>
      </c>
      <c r="O119" s="8">
        <v>2</v>
      </c>
      <c r="P119" s="8">
        <v>0</v>
      </c>
      <c r="Q119" s="8">
        <v>0</v>
      </c>
      <c r="R119" s="8">
        <v>0.78369999999999995</v>
      </c>
      <c r="S119" s="8">
        <v>0</v>
      </c>
      <c r="T119" s="8">
        <v>0</v>
      </c>
      <c r="U119" s="8">
        <v>0</v>
      </c>
      <c r="V119" s="8">
        <v>0</v>
      </c>
      <c r="W119" s="8">
        <v>2</v>
      </c>
      <c r="X119" s="8">
        <v>0</v>
      </c>
      <c r="Y119" s="8">
        <v>2</v>
      </c>
      <c r="Z119" s="22">
        <v>0</v>
      </c>
      <c r="AA119" s="8">
        <f t="shared" si="105"/>
        <v>0</v>
      </c>
      <c r="AB119" s="24">
        <v>2</v>
      </c>
      <c r="AC119" s="24">
        <f t="shared" si="106"/>
        <v>0</v>
      </c>
      <c r="AD119" s="25"/>
    </row>
    <row r="120" spans="2:30" ht="30">
      <c r="B120" s="16" t="s">
        <v>52</v>
      </c>
      <c r="C120" s="5" t="s">
        <v>53</v>
      </c>
      <c r="D120" s="6">
        <f t="shared" ref="D120:AB120" si="175">SUM(D121)</f>
        <v>80</v>
      </c>
      <c r="E120" s="6">
        <f t="shared" si="175"/>
        <v>0</v>
      </c>
      <c r="F120" s="6">
        <f t="shared" si="175"/>
        <v>92.47</v>
      </c>
      <c r="G120" s="6">
        <f t="shared" si="175"/>
        <v>0</v>
      </c>
      <c r="H120" s="6">
        <f t="shared" si="175"/>
        <v>0</v>
      </c>
      <c r="I120" s="6">
        <f t="shared" si="175"/>
        <v>90.203400000000002</v>
      </c>
      <c r="J120" s="6">
        <f t="shared" si="175"/>
        <v>0</v>
      </c>
      <c r="K120" s="6">
        <f t="shared" si="175"/>
        <v>0</v>
      </c>
      <c r="L120" s="6">
        <f t="shared" si="175"/>
        <v>0</v>
      </c>
      <c r="M120" s="6">
        <f t="shared" si="175"/>
        <v>124</v>
      </c>
      <c r="N120" s="6">
        <f t="shared" si="175"/>
        <v>0</v>
      </c>
      <c r="O120" s="6">
        <f t="shared" si="175"/>
        <v>124</v>
      </c>
      <c r="P120" s="6">
        <f t="shared" si="175"/>
        <v>0</v>
      </c>
      <c r="Q120" s="6">
        <f t="shared" si="175"/>
        <v>0</v>
      </c>
      <c r="R120" s="6">
        <f t="shared" si="175"/>
        <v>50.517519999999998</v>
      </c>
      <c r="S120" s="6">
        <f t="shared" si="175"/>
        <v>0</v>
      </c>
      <c r="T120" s="6">
        <f t="shared" si="175"/>
        <v>0</v>
      </c>
      <c r="U120" s="6">
        <f t="shared" si="175"/>
        <v>0</v>
      </c>
      <c r="V120" s="6">
        <f t="shared" si="175"/>
        <v>0</v>
      </c>
      <c r="W120" s="6">
        <f t="shared" si="175"/>
        <v>124</v>
      </c>
      <c r="X120" s="6">
        <f t="shared" si="175"/>
        <v>0</v>
      </c>
      <c r="Y120" s="6">
        <f t="shared" si="175"/>
        <v>124</v>
      </c>
      <c r="Z120" s="21">
        <f t="shared" si="175"/>
        <v>0</v>
      </c>
      <c r="AA120" s="6">
        <f t="shared" si="105"/>
        <v>0</v>
      </c>
      <c r="AB120" s="12">
        <f t="shared" si="175"/>
        <v>1</v>
      </c>
      <c r="AC120" s="12">
        <f t="shared" si="106"/>
        <v>-123</v>
      </c>
      <c r="AD120" s="25"/>
    </row>
    <row r="121" spans="2:30">
      <c r="B121" s="16" t="s">
        <v>1</v>
      </c>
      <c r="C121" s="7" t="s">
        <v>22</v>
      </c>
      <c r="D121" s="8">
        <f t="shared" ref="D121:Z121" si="176">SUM(D122:D123)</f>
        <v>80</v>
      </c>
      <c r="E121" s="8">
        <f t="shared" si="176"/>
        <v>0</v>
      </c>
      <c r="F121" s="8">
        <f t="shared" si="176"/>
        <v>92.47</v>
      </c>
      <c r="G121" s="8">
        <f t="shared" si="176"/>
        <v>0</v>
      </c>
      <c r="H121" s="8">
        <f t="shared" si="176"/>
        <v>0</v>
      </c>
      <c r="I121" s="8">
        <f t="shared" si="176"/>
        <v>90.203400000000002</v>
      </c>
      <c r="J121" s="8">
        <f t="shared" si="176"/>
        <v>0</v>
      </c>
      <c r="K121" s="8">
        <f t="shared" si="176"/>
        <v>0</v>
      </c>
      <c r="L121" s="8">
        <f t="shared" si="176"/>
        <v>0</v>
      </c>
      <c r="M121" s="8">
        <f t="shared" si="176"/>
        <v>124</v>
      </c>
      <c r="N121" s="8">
        <f t="shared" si="176"/>
        <v>0</v>
      </c>
      <c r="O121" s="8">
        <f t="shared" si="176"/>
        <v>124</v>
      </c>
      <c r="P121" s="8">
        <f t="shared" si="176"/>
        <v>0</v>
      </c>
      <c r="Q121" s="8">
        <f t="shared" si="176"/>
        <v>0</v>
      </c>
      <c r="R121" s="8">
        <f t="shared" si="176"/>
        <v>50.517519999999998</v>
      </c>
      <c r="S121" s="8">
        <f t="shared" si="176"/>
        <v>0</v>
      </c>
      <c r="T121" s="8">
        <f t="shared" si="176"/>
        <v>0</v>
      </c>
      <c r="U121" s="8">
        <f t="shared" si="176"/>
        <v>0</v>
      </c>
      <c r="V121" s="8">
        <f t="shared" si="176"/>
        <v>0</v>
      </c>
      <c r="W121" s="8">
        <f t="shared" si="176"/>
        <v>124</v>
      </c>
      <c r="X121" s="8">
        <f t="shared" si="176"/>
        <v>0</v>
      </c>
      <c r="Y121" s="8">
        <f t="shared" si="176"/>
        <v>124</v>
      </c>
      <c r="Z121" s="22">
        <f t="shared" si="176"/>
        <v>0</v>
      </c>
      <c r="AA121" s="8">
        <f t="shared" si="105"/>
        <v>0</v>
      </c>
      <c r="AB121" s="24">
        <f t="shared" ref="AB121" si="177">SUM(AB122:AB123)</f>
        <v>1</v>
      </c>
      <c r="AC121" s="24">
        <f t="shared" si="106"/>
        <v>-123</v>
      </c>
      <c r="AD121" s="25"/>
    </row>
    <row r="122" spans="2:30">
      <c r="B122" s="16" t="s">
        <v>1</v>
      </c>
      <c r="C122" s="9" t="s">
        <v>24</v>
      </c>
      <c r="D122" s="8">
        <v>79</v>
      </c>
      <c r="E122" s="8">
        <v>0</v>
      </c>
      <c r="F122" s="8">
        <v>91.9</v>
      </c>
      <c r="G122" s="8">
        <v>0</v>
      </c>
      <c r="H122" s="8">
        <v>0</v>
      </c>
      <c r="I122" s="8">
        <v>89.641800000000003</v>
      </c>
      <c r="J122" s="8">
        <v>0</v>
      </c>
      <c r="K122" s="8">
        <v>0</v>
      </c>
      <c r="L122" s="8">
        <v>0</v>
      </c>
      <c r="M122" s="8">
        <v>123</v>
      </c>
      <c r="N122" s="8">
        <v>0</v>
      </c>
      <c r="O122" s="8">
        <v>123</v>
      </c>
      <c r="P122" s="8">
        <v>0</v>
      </c>
      <c r="Q122" s="8">
        <v>0</v>
      </c>
      <c r="R122" s="8">
        <v>49.965519999999998</v>
      </c>
      <c r="S122" s="8">
        <v>0</v>
      </c>
      <c r="T122" s="8">
        <v>0</v>
      </c>
      <c r="U122" s="8">
        <v>0</v>
      </c>
      <c r="V122" s="8">
        <v>0</v>
      </c>
      <c r="W122" s="8">
        <v>123</v>
      </c>
      <c r="X122" s="8">
        <v>0</v>
      </c>
      <c r="Y122" s="8">
        <v>123</v>
      </c>
      <c r="Z122" s="22">
        <v>0</v>
      </c>
      <c r="AA122" s="8">
        <f t="shared" si="105"/>
        <v>0</v>
      </c>
      <c r="AB122" s="24">
        <v>0</v>
      </c>
      <c r="AC122" s="24">
        <f t="shared" si="106"/>
        <v>-123</v>
      </c>
      <c r="AD122" s="25"/>
    </row>
    <row r="123" spans="2:30">
      <c r="B123" s="16" t="s">
        <v>1</v>
      </c>
      <c r="C123" s="9" t="s">
        <v>28</v>
      </c>
      <c r="D123" s="8">
        <f>SUM(D124)</f>
        <v>1</v>
      </c>
      <c r="E123" s="8">
        <f>SUM(E124)</f>
        <v>0</v>
      </c>
      <c r="F123" s="8">
        <f t="shared" ref="F123:H124" si="178">SUM(F124)</f>
        <v>0.56999999999999995</v>
      </c>
      <c r="G123" s="8">
        <f t="shared" si="178"/>
        <v>0</v>
      </c>
      <c r="H123" s="8">
        <f t="shared" si="178"/>
        <v>0</v>
      </c>
      <c r="I123" s="8">
        <f t="shared" ref="I123:L124" si="179">SUM(I124)</f>
        <v>0.56159999999999999</v>
      </c>
      <c r="J123" s="8">
        <f t="shared" si="179"/>
        <v>0</v>
      </c>
      <c r="K123" s="8">
        <f t="shared" si="179"/>
        <v>0</v>
      </c>
      <c r="L123" s="8">
        <f t="shared" si="179"/>
        <v>0</v>
      </c>
      <c r="M123" s="8">
        <f>SUM(M124)</f>
        <v>1</v>
      </c>
      <c r="N123" s="8">
        <f>SUM(N124)</f>
        <v>0</v>
      </c>
      <c r="O123" s="8">
        <f t="shared" ref="O123:Q124" si="180">SUM(O124)</f>
        <v>1</v>
      </c>
      <c r="P123" s="8">
        <f t="shared" si="180"/>
        <v>0</v>
      </c>
      <c r="Q123" s="8">
        <f t="shared" si="180"/>
        <v>0</v>
      </c>
      <c r="R123" s="8">
        <f t="shared" ref="R123:V124" si="181">SUM(R124)</f>
        <v>0.55200000000000005</v>
      </c>
      <c r="S123" s="8">
        <f t="shared" si="181"/>
        <v>0</v>
      </c>
      <c r="T123" s="8">
        <f t="shared" si="181"/>
        <v>0</v>
      </c>
      <c r="U123" s="8">
        <f t="shared" si="181"/>
        <v>0</v>
      </c>
      <c r="V123" s="8">
        <f t="shared" si="181"/>
        <v>0</v>
      </c>
      <c r="W123" s="8">
        <f t="shared" ref="W123:AB124" si="182">SUM(W124)</f>
        <v>1</v>
      </c>
      <c r="X123" s="8">
        <f t="shared" si="182"/>
        <v>0</v>
      </c>
      <c r="Y123" s="8">
        <f t="shared" si="182"/>
        <v>1</v>
      </c>
      <c r="Z123" s="22">
        <f t="shared" si="182"/>
        <v>0</v>
      </c>
      <c r="AA123" s="8">
        <f t="shared" si="105"/>
        <v>0</v>
      </c>
      <c r="AB123" s="24">
        <f t="shared" si="182"/>
        <v>1</v>
      </c>
      <c r="AC123" s="24">
        <f t="shared" si="106"/>
        <v>0</v>
      </c>
      <c r="AD123" s="25"/>
    </row>
    <row r="124" spans="2:30">
      <c r="B124" s="16" t="s">
        <v>1</v>
      </c>
      <c r="C124" s="10" t="s">
        <v>29</v>
      </c>
      <c r="D124" s="8">
        <f>SUM(D125)</f>
        <v>1</v>
      </c>
      <c r="E124" s="8">
        <f>SUM(E125)</f>
        <v>0</v>
      </c>
      <c r="F124" s="8">
        <f t="shared" si="178"/>
        <v>0.56999999999999995</v>
      </c>
      <c r="G124" s="8">
        <f t="shared" si="178"/>
        <v>0</v>
      </c>
      <c r="H124" s="8">
        <f t="shared" si="178"/>
        <v>0</v>
      </c>
      <c r="I124" s="8">
        <f t="shared" si="179"/>
        <v>0.56159999999999999</v>
      </c>
      <c r="J124" s="8">
        <f t="shared" si="179"/>
        <v>0</v>
      </c>
      <c r="K124" s="8">
        <f t="shared" si="179"/>
        <v>0</v>
      </c>
      <c r="L124" s="8">
        <f t="shared" si="179"/>
        <v>0</v>
      </c>
      <c r="M124" s="8">
        <f>SUM(M125)</f>
        <v>1</v>
      </c>
      <c r="N124" s="8">
        <f>SUM(N125)</f>
        <v>0</v>
      </c>
      <c r="O124" s="8">
        <f t="shared" si="180"/>
        <v>1</v>
      </c>
      <c r="P124" s="8">
        <f t="shared" si="180"/>
        <v>0</v>
      </c>
      <c r="Q124" s="8">
        <f t="shared" si="180"/>
        <v>0</v>
      </c>
      <c r="R124" s="8">
        <f t="shared" si="181"/>
        <v>0.55200000000000005</v>
      </c>
      <c r="S124" s="8">
        <f t="shared" si="181"/>
        <v>0</v>
      </c>
      <c r="T124" s="8">
        <f t="shared" si="181"/>
        <v>0</v>
      </c>
      <c r="U124" s="8">
        <f t="shared" si="181"/>
        <v>0</v>
      </c>
      <c r="V124" s="8">
        <f t="shared" si="181"/>
        <v>0</v>
      </c>
      <c r="W124" s="8">
        <f t="shared" si="182"/>
        <v>1</v>
      </c>
      <c r="X124" s="8">
        <f t="shared" si="182"/>
        <v>0</v>
      </c>
      <c r="Y124" s="8">
        <f t="shared" si="182"/>
        <v>1</v>
      </c>
      <c r="Z124" s="22">
        <f t="shared" si="182"/>
        <v>0</v>
      </c>
      <c r="AA124" s="8">
        <f t="shared" si="105"/>
        <v>0</v>
      </c>
      <c r="AB124" s="24">
        <f t="shared" si="182"/>
        <v>1</v>
      </c>
      <c r="AC124" s="24">
        <f t="shared" si="106"/>
        <v>0</v>
      </c>
      <c r="AD124" s="25"/>
    </row>
    <row r="125" spans="2:30" ht="30">
      <c r="B125" s="16" t="s">
        <v>1</v>
      </c>
      <c r="C125" s="11" t="s">
        <v>30</v>
      </c>
      <c r="D125" s="8">
        <v>1</v>
      </c>
      <c r="E125" s="8">
        <v>0</v>
      </c>
      <c r="F125" s="8">
        <v>0.56999999999999995</v>
      </c>
      <c r="G125" s="8">
        <v>0</v>
      </c>
      <c r="H125" s="8">
        <v>0</v>
      </c>
      <c r="I125" s="8">
        <v>0.56159999999999999</v>
      </c>
      <c r="J125" s="8">
        <v>0</v>
      </c>
      <c r="K125" s="8">
        <v>0</v>
      </c>
      <c r="L125" s="8">
        <v>0</v>
      </c>
      <c r="M125" s="8">
        <v>1</v>
      </c>
      <c r="N125" s="8">
        <v>0</v>
      </c>
      <c r="O125" s="8">
        <v>1</v>
      </c>
      <c r="P125" s="8">
        <v>0</v>
      </c>
      <c r="Q125" s="8">
        <v>0</v>
      </c>
      <c r="R125" s="8">
        <v>0.55200000000000005</v>
      </c>
      <c r="S125" s="8">
        <v>0</v>
      </c>
      <c r="T125" s="8">
        <v>0</v>
      </c>
      <c r="U125" s="8">
        <v>0</v>
      </c>
      <c r="V125" s="8">
        <v>0</v>
      </c>
      <c r="W125" s="8">
        <v>1</v>
      </c>
      <c r="X125" s="8">
        <v>0</v>
      </c>
      <c r="Y125" s="8">
        <v>1</v>
      </c>
      <c r="Z125" s="22">
        <v>0</v>
      </c>
      <c r="AA125" s="8">
        <f t="shared" si="105"/>
        <v>0</v>
      </c>
      <c r="AB125" s="24">
        <v>1</v>
      </c>
      <c r="AC125" s="24">
        <f t="shared" si="106"/>
        <v>0</v>
      </c>
      <c r="AD125" s="25"/>
    </row>
    <row r="126" spans="2:30" ht="30">
      <c r="B126" s="16" t="s">
        <v>54</v>
      </c>
      <c r="C126" s="5" t="s">
        <v>55</v>
      </c>
      <c r="D126" s="6">
        <f>SUM(D127)</f>
        <v>80</v>
      </c>
      <c r="E126" s="6">
        <f>SUM(E127)</f>
        <v>0</v>
      </c>
      <c r="F126" s="6">
        <f t="shared" ref="F126:H127" si="183">SUM(F127)</f>
        <v>68.78</v>
      </c>
      <c r="G126" s="6">
        <f t="shared" si="183"/>
        <v>0</v>
      </c>
      <c r="H126" s="6">
        <f t="shared" si="183"/>
        <v>0</v>
      </c>
      <c r="I126" s="6">
        <f t="shared" ref="I126:L127" si="184">SUM(I127)</f>
        <v>67.238119999999995</v>
      </c>
      <c r="J126" s="6">
        <f t="shared" si="184"/>
        <v>0</v>
      </c>
      <c r="K126" s="6">
        <f t="shared" si="184"/>
        <v>0</v>
      </c>
      <c r="L126" s="6">
        <f t="shared" si="184"/>
        <v>0</v>
      </c>
      <c r="M126" s="6">
        <f>SUM(M127)</f>
        <v>96</v>
      </c>
      <c r="N126" s="6">
        <f>SUM(N127)</f>
        <v>0</v>
      </c>
      <c r="O126" s="6">
        <f t="shared" ref="O126:Q127" si="185">SUM(O127)</f>
        <v>96</v>
      </c>
      <c r="P126" s="6">
        <f t="shared" si="185"/>
        <v>0</v>
      </c>
      <c r="Q126" s="6">
        <f t="shared" si="185"/>
        <v>0</v>
      </c>
      <c r="R126" s="6">
        <f t="shared" ref="R126:V127" si="186">SUM(R127)</f>
        <v>46.273910000000001</v>
      </c>
      <c r="S126" s="6">
        <f t="shared" si="186"/>
        <v>0</v>
      </c>
      <c r="T126" s="6">
        <f t="shared" si="186"/>
        <v>0</v>
      </c>
      <c r="U126" s="6">
        <f t="shared" si="186"/>
        <v>0</v>
      </c>
      <c r="V126" s="6">
        <f t="shared" si="186"/>
        <v>0</v>
      </c>
      <c r="W126" s="6">
        <f t="shared" ref="W126:AB127" si="187">SUM(W127)</f>
        <v>96</v>
      </c>
      <c r="X126" s="6">
        <f t="shared" si="187"/>
        <v>0</v>
      </c>
      <c r="Y126" s="6">
        <f t="shared" si="187"/>
        <v>96</v>
      </c>
      <c r="Z126" s="21">
        <f t="shared" si="187"/>
        <v>0</v>
      </c>
      <c r="AA126" s="6">
        <f t="shared" si="105"/>
        <v>0</v>
      </c>
      <c r="AB126" s="12">
        <f t="shared" si="187"/>
        <v>0</v>
      </c>
      <c r="AC126" s="12">
        <f t="shared" si="106"/>
        <v>-96</v>
      </c>
      <c r="AD126" s="25"/>
    </row>
    <row r="127" spans="2:30">
      <c r="B127" s="16" t="s">
        <v>1</v>
      </c>
      <c r="C127" s="7" t="s">
        <v>22</v>
      </c>
      <c r="D127" s="8">
        <f>SUM(D128)</f>
        <v>80</v>
      </c>
      <c r="E127" s="8">
        <f>SUM(E128)</f>
        <v>0</v>
      </c>
      <c r="F127" s="8">
        <f t="shared" si="183"/>
        <v>68.78</v>
      </c>
      <c r="G127" s="8">
        <f t="shared" si="183"/>
        <v>0</v>
      </c>
      <c r="H127" s="8">
        <f t="shared" si="183"/>
        <v>0</v>
      </c>
      <c r="I127" s="8">
        <f t="shared" si="184"/>
        <v>67.238119999999995</v>
      </c>
      <c r="J127" s="8">
        <f t="shared" si="184"/>
        <v>0</v>
      </c>
      <c r="K127" s="8">
        <f t="shared" si="184"/>
        <v>0</v>
      </c>
      <c r="L127" s="8">
        <f t="shared" si="184"/>
        <v>0</v>
      </c>
      <c r="M127" s="8">
        <f>SUM(M128)</f>
        <v>96</v>
      </c>
      <c r="N127" s="8">
        <f>SUM(N128)</f>
        <v>0</v>
      </c>
      <c r="O127" s="8">
        <f t="shared" si="185"/>
        <v>96</v>
      </c>
      <c r="P127" s="8">
        <f t="shared" si="185"/>
        <v>0</v>
      </c>
      <c r="Q127" s="8">
        <f t="shared" si="185"/>
        <v>0</v>
      </c>
      <c r="R127" s="8">
        <f t="shared" si="186"/>
        <v>46.273910000000001</v>
      </c>
      <c r="S127" s="8">
        <f t="shared" si="186"/>
        <v>0</v>
      </c>
      <c r="T127" s="8">
        <f t="shared" si="186"/>
        <v>0</v>
      </c>
      <c r="U127" s="8">
        <f t="shared" si="186"/>
        <v>0</v>
      </c>
      <c r="V127" s="8">
        <f t="shared" si="186"/>
        <v>0</v>
      </c>
      <c r="W127" s="8">
        <f t="shared" si="187"/>
        <v>96</v>
      </c>
      <c r="X127" s="8">
        <f t="shared" si="187"/>
        <v>0</v>
      </c>
      <c r="Y127" s="8">
        <f t="shared" si="187"/>
        <v>96</v>
      </c>
      <c r="Z127" s="22">
        <f t="shared" si="187"/>
        <v>0</v>
      </c>
      <c r="AA127" s="8">
        <f t="shared" si="105"/>
        <v>0</v>
      </c>
      <c r="AB127" s="24">
        <f t="shared" si="187"/>
        <v>0</v>
      </c>
      <c r="AC127" s="24">
        <f t="shared" si="106"/>
        <v>-96</v>
      </c>
      <c r="AD127" s="25"/>
    </row>
    <row r="128" spans="2:30">
      <c r="B128" s="16" t="s">
        <v>1</v>
      </c>
      <c r="C128" s="9" t="s">
        <v>24</v>
      </c>
      <c r="D128" s="8">
        <v>80</v>
      </c>
      <c r="E128" s="8">
        <v>0</v>
      </c>
      <c r="F128" s="8">
        <v>68.78</v>
      </c>
      <c r="G128" s="8">
        <v>0</v>
      </c>
      <c r="H128" s="8">
        <v>0</v>
      </c>
      <c r="I128" s="8">
        <v>67.238119999999995</v>
      </c>
      <c r="J128" s="8">
        <v>0</v>
      </c>
      <c r="K128" s="8">
        <v>0</v>
      </c>
      <c r="L128" s="8">
        <v>0</v>
      </c>
      <c r="M128" s="8">
        <v>96</v>
      </c>
      <c r="N128" s="8">
        <v>0</v>
      </c>
      <c r="O128" s="8">
        <v>96</v>
      </c>
      <c r="P128" s="8">
        <v>0</v>
      </c>
      <c r="Q128" s="8">
        <v>0</v>
      </c>
      <c r="R128" s="8">
        <v>46.273910000000001</v>
      </c>
      <c r="S128" s="8">
        <v>0</v>
      </c>
      <c r="T128" s="8">
        <v>0</v>
      </c>
      <c r="U128" s="8">
        <v>0</v>
      </c>
      <c r="V128" s="8">
        <v>0</v>
      </c>
      <c r="W128" s="8">
        <v>96</v>
      </c>
      <c r="X128" s="8">
        <v>0</v>
      </c>
      <c r="Y128" s="8">
        <v>96</v>
      </c>
      <c r="Z128" s="22">
        <v>0</v>
      </c>
      <c r="AA128" s="8">
        <f t="shared" si="105"/>
        <v>0</v>
      </c>
      <c r="AB128" s="24">
        <v>0</v>
      </c>
      <c r="AC128" s="24">
        <f t="shared" si="106"/>
        <v>-96</v>
      </c>
      <c r="AD128" s="25"/>
    </row>
    <row r="129" spans="2:30" ht="30">
      <c r="B129" s="16" t="s">
        <v>56</v>
      </c>
      <c r="C129" s="5" t="s">
        <v>57</v>
      </c>
      <c r="D129" s="6">
        <f t="shared" ref="D129:AB129" si="188">SUM(D130)</f>
        <v>47</v>
      </c>
      <c r="E129" s="6">
        <f t="shared" si="188"/>
        <v>0</v>
      </c>
      <c r="F129" s="6">
        <f t="shared" si="188"/>
        <v>43.72</v>
      </c>
      <c r="G129" s="6">
        <f t="shared" si="188"/>
        <v>0</v>
      </c>
      <c r="H129" s="6">
        <f t="shared" si="188"/>
        <v>0</v>
      </c>
      <c r="I129" s="6">
        <f t="shared" si="188"/>
        <v>42.942949999999996</v>
      </c>
      <c r="J129" s="6">
        <f t="shared" si="188"/>
        <v>0</v>
      </c>
      <c r="K129" s="6">
        <f t="shared" si="188"/>
        <v>0</v>
      </c>
      <c r="L129" s="6">
        <f t="shared" si="188"/>
        <v>0</v>
      </c>
      <c r="M129" s="6">
        <f t="shared" si="188"/>
        <v>66</v>
      </c>
      <c r="N129" s="6">
        <f t="shared" si="188"/>
        <v>0</v>
      </c>
      <c r="O129" s="6">
        <f t="shared" si="188"/>
        <v>66</v>
      </c>
      <c r="P129" s="6">
        <f t="shared" si="188"/>
        <v>0</v>
      </c>
      <c r="Q129" s="6">
        <f t="shared" si="188"/>
        <v>0</v>
      </c>
      <c r="R129" s="6">
        <f t="shared" si="188"/>
        <v>28.661569999999998</v>
      </c>
      <c r="S129" s="6">
        <f t="shared" si="188"/>
        <v>0</v>
      </c>
      <c r="T129" s="6">
        <f t="shared" si="188"/>
        <v>0</v>
      </c>
      <c r="U129" s="6">
        <f t="shared" si="188"/>
        <v>0</v>
      </c>
      <c r="V129" s="6">
        <f t="shared" si="188"/>
        <v>0</v>
      </c>
      <c r="W129" s="6">
        <f t="shared" si="188"/>
        <v>66</v>
      </c>
      <c r="X129" s="6">
        <f t="shared" si="188"/>
        <v>0</v>
      </c>
      <c r="Y129" s="6">
        <f t="shared" si="188"/>
        <v>66</v>
      </c>
      <c r="Z129" s="21">
        <f t="shared" si="188"/>
        <v>0</v>
      </c>
      <c r="AA129" s="6">
        <f t="shared" si="105"/>
        <v>0</v>
      </c>
      <c r="AB129" s="12">
        <f t="shared" si="188"/>
        <v>1</v>
      </c>
      <c r="AC129" s="12">
        <f t="shared" si="106"/>
        <v>-65</v>
      </c>
      <c r="AD129" s="25"/>
    </row>
    <row r="130" spans="2:30">
      <c r="B130" s="16" t="s">
        <v>1</v>
      </c>
      <c r="C130" s="7" t="s">
        <v>22</v>
      </c>
      <c r="D130" s="8">
        <f t="shared" ref="D130:Z130" si="189">SUM(D131:D132)</f>
        <v>47</v>
      </c>
      <c r="E130" s="8">
        <f t="shared" si="189"/>
        <v>0</v>
      </c>
      <c r="F130" s="8">
        <f t="shared" si="189"/>
        <v>43.72</v>
      </c>
      <c r="G130" s="8">
        <f t="shared" si="189"/>
        <v>0</v>
      </c>
      <c r="H130" s="8">
        <f t="shared" si="189"/>
        <v>0</v>
      </c>
      <c r="I130" s="8">
        <f t="shared" si="189"/>
        <v>42.942949999999996</v>
      </c>
      <c r="J130" s="8">
        <f t="shared" si="189"/>
        <v>0</v>
      </c>
      <c r="K130" s="8">
        <f t="shared" si="189"/>
        <v>0</v>
      </c>
      <c r="L130" s="8">
        <f t="shared" si="189"/>
        <v>0</v>
      </c>
      <c r="M130" s="8">
        <f t="shared" si="189"/>
        <v>66</v>
      </c>
      <c r="N130" s="8">
        <f t="shared" si="189"/>
        <v>0</v>
      </c>
      <c r="O130" s="8">
        <f t="shared" si="189"/>
        <v>66</v>
      </c>
      <c r="P130" s="8">
        <f t="shared" si="189"/>
        <v>0</v>
      </c>
      <c r="Q130" s="8">
        <f t="shared" si="189"/>
        <v>0</v>
      </c>
      <c r="R130" s="8">
        <f t="shared" si="189"/>
        <v>28.661569999999998</v>
      </c>
      <c r="S130" s="8">
        <f t="shared" si="189"/>
        <v>0</v>
      </c>
      <c r="T130" s="8">
        <f t="shared" si="189"/>
        <v>0</v>
      </c>
      <c r="U130" s="8">
        <f t="shared" si="189"/>
        <v>0</v>
      </c>
      <c r="V130" s="8">
        <f t="shared" si="189"/>
        <v>0</v>
      </c>
      <c r="W130" s="8">
        <f t="shared" si="189"/>
        <v>66</v>
      </c>
      <c r="X130" s="8">
        <f t="shared" si="189"/>
        <v>0</v>
      </c>
      <c r="Y130" s="8">
        <f t="shared" si="189"/>
        <v>66</v>
      </c>
      <c r="Z130" s="22">
        <f t="shared" si="189"/>
        <v>0</v>
      </c>
      <c r="AA130" s="8">
        <f t="shared" si="105"/>
        <v>0</v>
      </c>
      <c r="AB130" s="24">
        <f t="shared" ref="AB130" si="190">SUM(AB131:AB132)</f>
        <v>1</v>
      </c>
      <c r="AC130" s="24">
        <f t="shared" si="106"/>
        <v>-65</v>
      </c>
      <c r="AD130" s="25"/>
    </row>
    <row r="131" spans="2:30">
      <c r="B131" s="16" t="s">
        <v>1</v>
      </c>
      <c r="C131" s="9" t="s">
        <v>24</v>
      </c>
      <c r="D131" s="8">
        <v>46</v>
      </c>
      <c r="E131" s="8">
        <v>0</v>
      </c>
      <c r="F131" s="8">
        <v>42.42</v>
      </c>
      <c r="G131" s="8">
        <v>0</v>
      </c>
      <c r="H131" s="8">
        <v>0</v>
      </c>
      <c r="I131" s="8">
        <v>41.734789999999997</v>
      </c>
      <c r="J131" s="8">
        <v>0</v>
      </c>
      <c r="K131" s="8">
        <v>0</v>
      </c>
      <c r="L131" s="8">
        <v>0</v>
      </c>
      <c r="M131" s="8">
        <v>65</v>
      </c>
      <c r="N131" s="8">
        <v>0</v>
      </c>
      <c r="O131" s="8">
        <v>65</v>
      </c>
      <c r="P131" s="8">
        <v>0</v>
      </c>
      <c r="Q131" s="8">
        <v>0</v>
      </c>
      <c r="R131" s="8">
        <v>27.902899999999999</v>
      </c>
      <c r="S131" s="8">
        <v>0</v>
      </c>
      <c r="T131" s="8">
        <v>0</v>
      </c>
      <c r="U131" s="8">
        <v>0</v>
      </c>
      <c r="V131" s="8">
        <v>0</v>
      </c>
      <c r="W131" s="8">
        <v>65</v>
      </c>
      <c r="X131" s="8">
        <v>0</v>
      </c>
      <c r="Y131" s="8">
        <v>65</v>
      </c>
      <c r="Z131" s="22">
        <v>0</v>
      </c>
      <c r="AA131" s="8">
        <f t="shared" si="105"/>
        <v>0</v>
      </c>
      <c r="AB131" s="24">
        <v>0</v>
      </c>
      <c r="AC131" s="24">
        <f t="shared" si="106"/>
        <v>-65</v>
      </c>
      <c r="AD131" s="25"/>
    </row>
    <row r="132" spans="2:30">
      <c r="B132" s="16" t="s">
        <v>1</v>
      </c>
      <c r="C132" s="9" t="s">
        <v>28</v>
      </c>
      <c r="D132" s="8">
        <f>SUM(D133)</f>
        <v>1</v>
      </c>
      <c r="E132" s="8">
        <f>SUM(E133)</f>
        <v>0</v>
      </c>
      <c r="F132" s="8">
        <f t="shared" ref="F132:H133" si="191">SUM(F133)</f>
        <v>1.3</v>
      </c>
      <c r="G132" s="8">
        <f t="shared" si="191"/>
        <v>0</v>
      </c>
      <c r="H132" s="8">
        <f t="shared" si="191"/>
        <v>0</v>
      </c>
      <c r="I132" s="8">
        <f t="shared" ref="I132:L133" si="192">SUM(I133)</f>
        <v>1.2081599999999999</v>
      </c>
      <c r="J132" s="8">
        <f t="shared" si="192"/>
        <v>0</v>
      </c>
      <c r="K132" s="8">
        <f t="shared" si="192"/>
        <v>0</v>
      </c>
      <c r="L132" s="8">
        <f t="shared" si="192"/>
        <v>0</v>
      </c>
      <c r="M132" s="8">
        <f>SUM(M133)</f>
        <v>1</v>
      </c>
      <c r="N132" s="8">
        <f>SUM(N133)</f>
        <v>0</v>
      </c>
      <c r="O132" s="8">
        <f t="shared" ref="O132:Q133" si="193">SUM(O133)</f>
        <v>1</v>
      </c>
      <c r="P132" s="8">
        <f t="shared" si="193"/>
        <v>0</v>
      </c>
      <c r="Q132" s="8">
        <f t="shared" si="193"/>
        <v>0</v>
      </c>
      <c r="R132" s="8">
        <f t="shared" ref="R132:V133" si="194">SUM(R133)</f>
        <v>0.75866999999999996</v>
      </c>
      <c r="S132" s="8">
        <f t="shared" si="194"/>
        <v>0</v>
      </c>
      <c r="T132" s="8">
        <f t="shared" si="194"/>
        <v>0</v>
      </c>
      <c r="U132" s="8">
        <f t="shared" si="194"/>
        <v>0</v>
      </c>
      <c r="V132" s="8">
        <f t="shared" si="194"/>
        <v>0</v>
      </c>
      <c r="W132" s="8">
        <f t="shared" ref="W132:AB133" si="195">SUM(W133)</f>
        <v>1</v>
      </c>
      <c r="X132" s="8">
        <f t="shared" si="195"/>
        <v>0</v>
      </c>
      <c r="Y132" s="8">
        <f t="shared" si="195"/>
        <v>1</v>
      </c>
      <c r="Z132" s="22">
        <f t="shared" si="195"/>
        <v>0</v>
      </c>
      <c r="AA132" s="8">
        <f t="shared" si="105"/>
        <v>0</v>
      </c>
      <c r="AB132" s="24">
        <f t="shared" si="195"/>
        <v>1</v>
      </c>
      <c r="AC132" s="24">
        <f t="shared" si="106"/>
        <v>0</v>
      </c>
      <c r="AD132" s="25"/>
    </row>
    <row r="133" spans="2:30">
      <c r="B133" s="16" t="s">
        <v>1</v>
      </c>
      <c r="C133" s="10" t="s">
        <v>29</v>
      </c>
      <c r="D133" s="8">
        <f>SUM(D134)</f>
        <v>1</v>
      </c>
      <c r="E133" s="8">
        <f>SUM(E134)</f>
        <v>0</v>
      </c>
      <c r="F133" s="8">
        <f t="shared" si="191"/>
        <v>1.3</v>
      </c>
      <c r="G133" s="8">
        <f t="shared" si="191"/>
        <v>0</v>
      </c>
      <c r="H133" s="8">
        <f t="shared" si="191"/>
        <v>0</v>
      </c>
      <c r="I133" s="8">
        <f t="shared" si="192"/>
        <v>1.2081599999999999</v>
      </c>
      <c r="J133" s="8">
        <f t="shared" si="192"/>
        <v>0</v>
      </c>
      <c r="K133" s="8">
        <f t="shared" si="192"/>
        <v>0</v>
      </c>
      <c r="L133" s="8">
        <f t="shared" si="192"/>
        <v>0</v>
      </c>
      <c r="M133" s="8">
        <f>SUM(M134)</f>
        <v>1</v>
      </c>
      <c r="N133" s="8">
        <f>SUM(N134)</f>
        <v>0</v>
      </c>
      <c r="O133" s="8">
        <f t="shared" si="193"/>
        <v>1</v>
      </c>
      <c r="P133" s="8">
        <f t="shared" si="193"/>
        <v>0</v>
      </c>
      <c r="Q133" s="8">
        <f t="shared" si="193"/>
        <v>0</v>
      </c>
      <c r="R133" s="8">
        <f t="shared" si="194"/>
        <v>0.75866999999999996</v>
      </c>
      <c r="S133" s="8">
        <f t="shared" si="194"/>
        <v>0</v>
      </c>
      <c r="T133" s="8">
        <f t="shared" si="194"/>
        <v>0</v>
      </c>
      <c r="U133" s="8">
        <f t="shared" si="194"/>
        <v>0</v>
      </c>
      <c r="V133" s="8">
        <f t="shared" si="194"/>
        <v>0</v>
      </c>
      <c r="W133" s="8">
        <f t="shared" si="195"/>
        <v>1</v>
      </c>
      <c r="X133" s="8">
        <f t="shared" si="195"/>
        <v>0</v>
      </c>
      <c r="Y133" s="8">
        <f t="shared" si="195"/>
        <v>1</v>
      </c>
      <c r="Z133" s="22">
        <f t="shared" si="195"/>
        <v>0</v>
      </c>
      <c r="AA133" s="8">
        <f t="shared" si="105"/>
        <v>0</v>
      </c>
      <c r="AB133" s="24">
        <f t="shared" si="195"/>
        <v>1</v>
      </c>
      <c r="AC133" s="24">
        <f t="shared" si="106"/>
        <v>0</v>
      </c>
      <c r="AD133" s="25"/>
    </row>
    <row r="134" spans="2:30" ht="30">
      <c r="B134" s="16" t="s">
        <v>1</v>
      </c>
      <c r="C134" s="11" t="s">
        <v>30</v>
      </c>
      <c r="D134" s="8">
        <v>1</v>
      </c>
      <c r="E134" s="8">
        <v>0</v>
      </c>
      <c r="F134" s="8">
        <v>1.3</v>
      </c>
      <c r="G134" s="8">
        <v>0</v>
      </c>
      <c r="H134" s="8">
        <v>0</v>
      </c>
      <c r="I134" s="8">
        <v>1.2081599999999999</v>
      </c>
      <c r="J134" s="8">
        <v>0</v>
      </c>
      <c r="K134" s="8">
        <v>0</v>
      </c>
      <c r="L134" s="8">
        <v>0</v>
      </c>
      <c r="M134" s="8">
        <v>1</v>
      </c>
      <c r="N134" s="8">
        <v>0</v>
      </c>
      <c r="O134" s="8">
        <v>1</v>
      </c>
      <c r="P134" s="8">
        <v>0</v>
      </c>
      <c r="Q134" s="8">
        <v>0</v>
      </c>
      <c r="R134" s="8">
        <v>0.75866999999999996</v>
      </c>
      <c r="S134" s="8">
        <v>0</v>
      </c>
      <c r="T134" s="8">
        <v>0</v>
      </c>
      <c r="U134" s="8">
        <v>0</v>
      </c>
      <c r="V134" s="8">
        <v>0</v>
      </c>
      <c r="W134" s="8">
        <v>1</v>
      </c>
      <c r="X134" s="8">
        <v>0</v>
      </c>
      <c r="Y134" s="8">
        <v>1</v>
      </c>
      <c r="Z134" s="22">
        <v>0</v>
      </c>
      <c r="AA134" s="8">
        <f t="shared" si="105"/>
        <v>0</v>
      </c>
      <c r="AB134" s="24">
        <v>1</v>
      </c>
      <c r="AC134" s="24">
        <f t="shared" si="106"/>
        <v>0</v>
      </c>
      <c r="AD134" s="25"/>
    </row>
    <row r="135" spans="2:30" ht="30">
      <c r="B135" s="16" t="s">
        <v>58</v>
      </c>
      <c r="C135" s="5" t="s">
        <v>59</v>
      </c>
      <c r="D135" s="6">
        <f t="shared" ref="D135:AB135" si="196">SUM(D136)</f>
        <v>59</v>
      </c>
      <c r="E135" s="6">
        <f t="shared" si="196"/>
        <v>0</v>
      </c>
      <c r="F135" s="6">
        <f t="shared" si="196"/>
        <v>86.86</v>
      </c>
      <c r="G135" s="6">
        <f t="shared" si="196"/>
        <v>0</v>
      </c>
      <c r="H135" s="6">
        <f t="shared" si="196"/>
        <v>0</v>
      </c>
      <c r="I135" s="6">
        <f t="shared" si="196"/>
        <v>85.729500000000002</v>
      </c>
      <c r="J135" s="6">
        <f t="shared" si="196"/>
        <v>0</v>
      </c>
      <c r="K135" s="6">
        <f t="shared" si="196"/>
        <v>0</v>
      </c>
      <c r="L135" s="6">
        <f t="shared" si="196"/>
        <v>0</v>
      </c>
      <c r="M135" s="6">
        <f t="shared" si="196"/>
        <v>121</v>
      </c>
      <c r="N135" s="6">
        <f t="shared" si="196"/>
        <v>0</v>
      </c>
      <c r="O135" s="6">
        <f t="shared" si="196"/>
        <v>121</v>
      </c>
      <c r="P135" s="6">
        <f t="shared" si="196"/>
        <v>0</v>
      </c>
      <c r="Q135" s="6">
        <f t="shared" si="196"/>
        <v>0</v>
      </c>
      <c r="R135" s="6">
        <f t="shared" si="196"/>
        <v>60.054269999999995</v>
      </c>
      <c r="S135" s="6">
        <f t="shared" si="196"/>
        <v>0</v>
      </c>
      <c r="T135" s="6">
        <f t="shared" si="196"/>
        <v>0</v>
      </c>
      <c r="U135" s="6">
        <f t="shared" si="196"/>
        <v>0</v>
      </c>
      <c r="V135" s="6">
        <f t="shared" si="196"/>
        <v>0</v>
      </c>
      <c r="W135" s="6">
        <f t="shared" si="196"/>
        <v>121</v>
      </c>
      <c r="X135" s="6">
        <f t="shared" si="196"/>
        <v>0</v>
      </c>
      <c r="Y135" s="6">
        <f t="shared" si="196"/>
        <v>121</v>
      </c>
      <c r="Z135" s="21">
        <f t="shared" si="196"/>
        <v>0</v>
      </c>
      <c r="AA135" s="6">
        <f t="shared" ref="AA135:AA199" si="197">Y135-W135</f>
        <v>0</v>
      </c>
      <c r="AB135" s="12">
        <f t="shared" si="196"/>
        <v>6</v>
      </c>
      <c r="AC135" s="12">
        <f t="shared" ref="AC135:AC198" si="198">AB135-Y135</f>
        <v>-115</v>
      </c>
      <c r="AD135" s="25"/>
    </row>
    <row r="136" spans="2:30">
      <c r="B136" s="16" t="s">
        <v>1</v>
      </c>
      <c r="C136" s="7" t="s">
        <v>22</v>
      </c>
      <c r="D136" s="8">
        <f t="shared" ref="D136:Z136" si="199">SUM(D137:D138)</f>
        <v>59</v>
      </c>
      <c r="E136" s="8">
        <f t="shared" si="199"/>
        <v>0</v>
      </c>
      <c r="F136" s="8">
        <f t="shared" si="199"/>
        <v>86.86</v>
      </c>
      <c r="G136" s="8">
        <f t="shared" si="199"/>
        <v>0</v>
      </c>
      <c r="H136" s="8">
        <f t="shared" si="199"/>
        <v>0</v>
      </c>
      <c r="I136" s="8">
        <f t="shared" si="199"/>
        <v>85.729500000000002</v>
      </c>
      <c r="J136" s="8">
        <f t="shared" si="199"/>
        <v>0</v>
      </c>
      <c r="K136" s="8">
        <f t="shared" si="199"/>
        <v>0</v>
      </c>
      <c r="L136" s="8">
        <f t="shared" si="199"/>
        <v>0</v>
      </c>
      <c r="M136" s="8">
        <f t="shared" si="199"/>
        <v>121</v>
      </c>
      <c r="N136" s="8">
        <f t="shared" si="199"/>
        <v>0</v>
      </c>
      <c r="O136" s="8">
        <f t="shared" si="199"/>
        <v>121</v>
      </c>
      <c r="P136" s="8">
        <f t="shared" si="199"/>
        <v>0</v>
      </c>
      <c r="Q136" s="8">
        <f t="shared" si="199"/>
        <v>0</v>
      </c>
      <c r="R136" s="8">
        <f t="shared" si="199"/>
        <v>60.054269999999995</v>
      </c>
      <c r="S136" s="8">
        <f t="shared" si="199"/>
        <v>0</v>
      </c>
      <c r="T136" s="8">
        <f t="shared" si="199"/>
        <v>0</v>
      </c>
      <c r="U136" s="8">
        <f t="shared" si="199"/>
        <v>0</v>
      </c>
      <c r="V136" s="8">
        <f t="shared" si="199"/>
        <v>0</v>
      </c>
      <c r="W136" s="8">
        <f t="shared" si="199"/>
        <v>121</v>
      </c>
      <c r="X136" s="8">
        <f t="shared" si="199"/>
        <v>0</v>
      </c>
      <c r="Y136" s="8">
        <f t="shared" si="199"/>
        <v>121</v>
      </c>
      <c r="Z136" s="22">
        <f t="shared" si="199"/>
        <v>0</v>
      </c>
      <c r="AA136" s="8">
        <f t="shared" si="197"/>
        <v>0</v>
      </c>
      <c r="AB136" s="24">
        <f t="shared" ref="AB136" si="200">SUM(AB137:AB138)</f>
        <v>6</v>
      </c>
      <c r="AC136" s="24">
        <f t="shared" si="198"/>
        <v>-115</v>
      </c>
      <c r="AD136" s="25"/>
    </row>
    <row r="137" spans="2:30">
      <c r="B137" s="16" t="s">
        <v>1</v>
      </c>
      <c r="C137" s="9" t="s">
        <v>24</v>
      </c>
      <c r="D137" s="8">
        <v>54</v>
      </c>
      <c r="E137" s="8">
        <v>0</v>
      </c>
      <c r="F137" s="8">
        <v>81.05</v>
      </c>
      <c r="G137" s="8">
        <v>0</v>
      </c>
      <c r="H137" s="8">
        <v>0</v>
      </c>
      <c r="I137" s="8">
        <v>80.007459999999995</v>
      </c>
      <c r="J137" s="8">
        <v>0</v>
      </c>
      <c r="K137" s="8">
        <v>0</v>
      </c>
      <c r="L137" s="8">
        <v>0</v>
      </c>
      <c r="M137" s="8">
        <v>115</v>
      </c>
      <c r="N137" s="8">
        <v>0</v>
      </c>
      <c r="O137" s="8">
        <v>115</v>
      </c>
      <c r="P137" s="8">
        <v>0</v>
      </c>
      <c r="Q137" s="8">
        <v>0</v>
      </c>
      <c r="R137" s="8">
        <v>56.253349999999998</v>
      </c>
      <c r="S137" s="8">
        <v>0</v>
      </c>
      <c r="T137" s="8">
        <v>0</v>
      </c>
      <c r="U137" s="8">
        <v>0</v>
      </c>
      <c r="V137" s="8">
        <v>0</v>
      </c>
      <c r="W137" s="8">
        <v>115</v>
      </c>
      <c r="X137" s="8">
        <v>0</v>
      </c>
      <c r="Y137" s="8">
        <v>115</v>
      </c>
      <c r="Z137" s="22">
        <v>0</v>
      </c>
      <c r="AA137" s="8">
        <f t="shared" si="197"/>
        <v>0</v>
      </c>
      <c r="AB137" s="24">
        <v>0</v>
      </c>
      <c r="AC137" s="24">
        <f t="shared" si="198"/>
        <v>-115</v>
      </c>
      <c r="AD137" s="25"/>
    </row>
    <row r="138" spans="2:30">
      <c r="B138" s="16" t="s">
        <v>1</v>
      </c>
      <c r="C138" s="9" t="s">
        <v>28</v>
      </c>
      <c r="D138" s="8">
        <f>SUM(D139)</f>
        <v>5</v>
      </c>
      <c r="E138" s="8">
        <f>SUM(E139)</f>
        <v>0</v>
      </c>
      <c r="F138" s="8">
        <f t="shared" ref="F138:H139" si="201">SUM(F139)</f>
        <v>5.81</v>
      </c>
      <c r="G138" s="8">
        <f t="shared" si="201"/>
        <v>0</v>
      </c>
      <c r="H138" s="8">
        <f t="shared" si="201"/>
        <v>0</v>
      </c>
      <c r="I138" s="8">
        <f t="shared" ref="I138:L139" si="202">SUM(I139)</f>
        <v>5.7220399999999998</v>
      </c>
      <c r="J138" s="8">
        <f t="shared" si="202"/>
        <v>0</v>
      </c>
      <c r="K138" s="8">
        <f t="shared" si="202"/>
        <v>0</v>
      </c>
      <c r="L138" s="8">
        <f t="shared" si="202"/>
        <v>0</v>
      </c>
      <c r="M138" s="8">
        <f>SUM(M139)</f>
        <v>6</v>
      </c>
      <c r="N138" s="8">
        <f>SUM(N139)</f>
        <v>0</v>
      </c>
      <c r="O138" s="8">
        <f t="shared" ref="O138:Q139" si="203">SUM(O139)</f>
        <v>6</v>
      </c>
      <c r="P138" s="8">
        <f t="shared" si="203"/>
        <v>0</v>
      </c>
      <c r="Q138" s="8">
        <f t="shared" si="203"/>
        <v>0</v>
      </c>
      <c r="R138" s="8">
        <f t="shared" ref="R138:V139" si="204">SUM(R139)</f>
        <v>3.8009200000000001</v>
      </c>
      <c r="S138" s="8">
        <f t="shared" si="204"/>
        <v>0</v>
      </c>
      <c r="T138" s="8">
        <f t="shared" si="204"/>
        <v>0</v>
      </c>
      <c r="U138" s="8">
        <f t="shared" si="204"/>
        <v>0</v>
      </c>
      <c r="V138" s="8">
        <f t="shared" si="204"/>
        <v>0</v>
      </c>
      <c r="W138" s="8">
        <f t="shared" ref="W138:AB139" si="205">SUM(W139)</f>
        <v>6</v>
      </c>
      <c r="X138" s="8">
        <f t="shared" si="205"/>
        <v>0</v>
      </c>
      <c r="Y138" s="8">
        <f t="shared" si="205"/>
        <v>6</v>
      </c>
      <c r="Z138" s="22">
        <f t="shared" si="205"/>
        <v>0</v>
      </c>
      <c r="AA138" s="8">
        <f t="shared" si="197"/>
        <v>0</v>
      </c>
      <c r="AB138" s="24">
        <f t="shared" si="205"/>
        <v>6</v>
      </c>
      <c r="AC138" s="24">
        <f t="shared" si="198"/>
        <v>0</v>
      </c>
      <c r="AD138" s="25"/>
    </row>
    <row r="139" spans="2:30">
      <c r="B139" s="16" t="s">
        <v>1</v>
      </c>
      <c r="C139" s="10" t="s">
        <v>29</v>
      </c>
      <c r="D139" s="8">
        <f>SUM(D140)</f>
        <v>5</v>
      </c>
      <c r="E139" s="8">
        <f>SUM(E140)</f>
        <v>0</v>
      </c>
      <c r="F139" s="8">
        <f t="shared" si="201"/>
        <v>5.81</v>
      </c>
      <c r="G139" s="8">
        <f t="shared" si="201"/>
        <v>0</v>
      </c>
      <c r="H139" s="8">
        <f t="shared" si="201"/>
        <v>0</v>
      </c>
      <c r="I139" s="8">
        <f t="shared" si="202"/>
        <v>5.7220399999999998</v>
      </c>
      <c r="J139" s="8">
        <f t="shared" si="202"/>
        <v>0</v>
      </c>
      <c r="K139" s="8">
        <f t="shared" si="202"/>
        <v>0</v>
      </c>
      <c r="L139" s="8">
        <f t="shared" si="202"/>
        <v>0</v>
      </c>
      <c r="M139" s="8">
        <f>SUM(M140)</f>
        <v>6</v>
      </c>
      <c r="N139" s="8">
        <f>SUM(N140)</f>
        <v>0</v>
      </c>
      <c r="O139" s="8">
        <f t="shared" si="203"/>
        <v>6</v>
      </c>
      <c r="P139" s="8">
        <f t="shared" si="203"/>
        <v>0</v>
      </c>
      <c r="Q139" s="8">
        <f t="shared" si="203"/>
        <v>0</v>
      </c>
      <c r="R139" s="8">
        <f t="shared" si="204"/>
        <v>3.8009200000000001</v>
      </c>
      <c r="S139" s="8">
        <f t="shared" si="204"/>
        <v>0</v>
      </c>
      <c r="T139" s="8">
        <f t="shared" si="204"/>
        <v>0</v>
      </c>
      <c r="U139" s="8">
        <f t="shared" si="204"/>
        <v>0</v>
      </c>
      <c r="V139" s="8">
        <f t="shared" si="204"/>
        <v>0</v>
      </c>
      <c r="W139" s="8">
        <f t="shared" si="205"/>
        <v>6</v>
      </c>
      <c r="X139" s="8">
        <f t="shared" si="205"/>
        <v>0</v>
      </c>
      <c r="Y139" s="8">
        <f t="shared" si="205"/>
        <v>6</v>
      </c>
      <c r="Z139" s="22">
        <f t="shared" si="205"/>
        <v>0</v>
      </c>
      <c r="AA139" s="8">
        <f t="shared" si="197"/>
        <v>0</v>
      </c>
      <c r="AB139" s="24">
        <f t="shared" si="205"/>
        <v>6</v>
      </c>
      <c r="AC139" s="24">
        <f t="shared" si="198"/>
        <v>0</v>
      </c>
      <c r="AD139" s="25"/>
    </row>
    <row r="140" spans="2:30" ht="30">
      <c r="B140" s="16" t="s">
        <v>1</v>
      </c>
      <c r="C140" s="11" t="s">
        <v>30</v>
      </c>
      <c r="D140" s="8">
        <v>5</v>
      </c>
      <c r="E140" s="8">
        <v>0</v>
      </c>
      <c r="F140" s="8">
        <v>5.81</v>
      </c>
      <c r="G140" s="8">
        <v>0</v>
      </c>
      <c r="H140" s="8">
        <v>0</v>
      </c>
      <c r="I140" s="8">
        <v>5.7220399999999998</v>
      </c>
      <c r="J140" s="8">
        <v>0</v>
      </c>
      <c r="K140" s="8">
        <v>0</v>
      </c>
      <c r="L140" s="8">
        <v>0</v>
      </c>
      <c r="M140" s="8">
        <v>6</v>
      </c>
      <c r="N140" s="8">
        <v>0</v>
      </c>
      <c r="O140" s="8">
        <v>6</v>
      </c>
      <c r="P140" s="8">
        <v>0</v>
      </c>
      <c r="Q140" s="8">
        <v>0</v>
      </c>
      <c r="R140" s="8">
        <v>3.8009200000000001</v>
      </c>
      <c r="S140" s="8">
        <v>0</v>
      </c>
      <c r="T140" s="8">
        <v>0</v>
      </c>
      <c r="U140" s="8">
        <v>0</v>
      </c>
      <c r="V140" s="8">
        <v>0</v>
      </c>
      <c r="W140" s="8">
        <v>6</v>
      </c>
      <c r="X140" s="8">
        <v>0</v>
      </c>
      <c r="Y140" s="8">
        <v>6</v>
      </c>
      <c r="Z140" s="22">
        <v>0</v>
      </c>
      <c r="AA140" s="8">
        <f t="shared" si="197"/>
        <v>0</v>
      </c>
      <c r="AB140" s="24">
        <v>6</v>
      </c>
      <c r="AC140" s="24">
        <f t="shared" si="198"/>
        <v>0</v>
      </c>
      <c r="AD140" s="25"/>
    </row>
    <row r="141" spans="2:30" ht="30">
      <c r="B141" s="16" t="s">
        <v>60</v>
      </c>
      <c r="C141" s="5" t="s">
        <v>61</v>
      </c>
      <c r="D141" s="6">
        <f t="shared" ref="D141:AB141" si="206">SUM(D142)</f>
        <v>42</v>
      </c>
      <c r="E141" s="6">
        <f t="shared" si="206"/>
        <v>0</v>
      </c>
      <c r="F141" s="6">
        <f t="shared" si="206"/>
        <v>37.92</v>
      </c>
      <c r="G141" s="6">
        <f t="shared" si="206"/>
        <v>0</v>
      </c>
      <c r="H141" s="6">
        <f t="shared" si="206"/>
        <v>0</v>
      </c>
      <c r="I141" s="6">
        <f t="shared" si="206"/>
        <v>37.291519999999998</v>
      </c>
      <c r="J141" s="6">
        <f t="shared" si="206"/>
        <v>0</v>
      </c>
      <c r="K141" s="6">
        <f t="shared" si="206"/>
        <v>0</v>
      </c>
      <c r="L141" s="6">
        <f t="shared" si="206"/>
        <v>0</v>
      </c>
      <c r="M141" s="6">
        <f t="shared" si="206"/>
        <v>55</v>
      </c>
      <c r="N141" s="6">
        <f t="shared" si="206"/>
        <v>0</v>
      </c>
      <c r="O141" s="6">
        <f t="shared" si="206"/>
        <v>55.1</v>
      </c>
      <c r="P141" s="6">
        <f t="shared" si="206"/>
        <v>0</v>
      </c>
      <c r="Q141" s="6">
        <f t="shared" si="206"/>
        <v>0</v>
      </c>
      <c r="R141" s="6">
        <f t="shared" si="206"/>
        <v>22.19098</v>
      </c>
      <c r="S141" s="6">
        <f t="shared" si="206"/>
        <v>0</v>
      </c>
      <c r="T141" s="6">
        <f t="shared" si="206"/>
        <v>0</v>
      </c>
      <c r="U141" s="6">
        <f t="shared" si="206"/>
        <v>0</v>
      </c>
      <c r="V141" s="6">
        <f t="shared" si="206"/>
        <v>0</v>
      </c>
      <c r="W141" s="6">
        <f t="shared" si="206"/>
        <v>55</v>
      </c>
      <c r="X141" s="6">
        <f t="shared" si="206"/>
        <v>0</v>
      </c>
      <c r="Y141" s="6">
        <f t="shared" si="206"/>
        <v>55</v>
      </c>
      <c r="Z141" s="21">
        <f t="shared" si="206"/>
        <v>0</v>
      </c>
      <c r="AA141" s="6">
        <f t="shared" si="197"/>
        <v>0</v>
      </c>
      <c r="AB141" s="12">
        <f t="shared" si="206"/>
        <v>1</v>
      </c>
      <c r="AC141" s="12">
        <f t="shared" si="198"/>
        <v>-54</v>
      </c>
      <c r="AD141" s="25"/>
    </row>
    <row r="142" spans="2:30">
      <c r="B142" s="16" t="s">
        <v>1</v>
      </c>
      <c r="C142" s="7" t="s">
        <v>22</v>
      </c>
      <c r="D142" s="8">
        <f t="shared" ref="D142:Z142" si="207">SUM(D143:D144)</f>
        <v>42</v>
      </c>
      <c r="E142" s="8">
        <f t="shared" si="207"/>
        <v>0</v>
      </c>
      <c r="F142" s="8">
        <f t="shared" si="207"/>
        <v>37.92</v>
      </c>
      <c r="G142" s="8">
        <f t="shared" si="207"/>
        <v>0</v>
      </c>
      <c r="H142" s="8">
        <f t="shared" si="207"/>
        <v>0</v>
      </c>
      <c r="I142" s="8">
        <f t="shared" si="207"/>
        <v>37.291519999999998</v>
      </c>
      <c r="J142" s="8">
        <f t="shared" si="207"/>
        <v>0</v>
      </c>
      <c r="K142" s="8">
        <f t="shared" si="207"/>
        <v>0</v>
      </c>
      <c r="L142" s="8">
        <f t="shared" si="207"/>
        <v>0</v>
      </c>
      <c r="M142" s="8">
        <f t="shared" si="207"/>
        <v>55</v>
      </c>
      <c r="N142" s="8">
        <f t="shared" si="207"/>
        <v>0</v>
      </c>
      <c r="O142" s="8">
        <f t="shared" si="207"/>
        <v>55.1</v>
      </c>
      <c r="P142" s="8">
        <f t="shared" si="207"/>
        <v>0</v>
      </c>
      <c r="Q142" s="8">
        <f t="shared" si="207"/>
        <v>0</v>
      </c>
      <c r="R142" s="8">
        <f t="shared" si="207"/>
        <v>22.19098</v>
      </c>
      <c r="S142" s="8">
        <f t="shared" si="207"/>
        <v>0</v>
      </c>
      <c r="T142" s="8">
        <f t="shared" si="207"/>
        <v>0</v>
      </c>
      <c r="U142" s="8">
        <f t="shared" si="207"/>
        <v>0</v>
      </c>
      <c r="V142" s="8">
        <f t="shared" si="207"/>
        <v>0</v>
      </c>
      <c r="W142" s="8">
        <f t="shared" si="207"/>
        <v>55</v>
      </c>
      <c r="X142" s="8">
        <f t="shared" si="207"/>
        <v>0</v>
      </c>
      <c r="Y142" s="8">
        <f t="shared" si="207"/>
        <v>55</v>
      </c>
      <c r="Z142" s="22">
        <f t="shared" si="207"/>
        <v>0</v>
      </c>
      <c r="AA142" s="8">
        <f t="shared" si="197"/>
        <v>0</v>
      </c>
      <c r="AB142" s="24">
        <f t="shared" ref="AB142" si="208">SUM(AB143:AB144)</f>
        <v>1</v>
      </c>
      <c r="AC142" s="24">
        <f t="shared" si="198"/>
        <v>-54</v>
      </c>
      <c r="AD142" s="25"/>
    </row>
    <row r="143" spans="2:30">
      <c r="B143" s="16" t="s">
        <v>1</v>
      </c>
      <c r="C143" s="9" t="s">
        <v>24</v>
      </c>
      <c r="D143" s="8">
        <v>41</v>
      </c>
      <c r="E143" s="8">
        <v>0</v>
      </c>
      <c r="F143" s="8">
        <v>36.92</v>
      </c>
      <c r="G143" s="8">
        <v>0</v>
      </c>
      <c r="H143" s="8">
        <v>0</v>
      </c>
      <c r="I143" s="8">
        <v>36.298259999999999</v>
      </c>
      <c r="J143" s="8">
        <v>0</v>
      </c>
      <c r="K143" s="8">
        <v>0</v>
      </c>
      <c r="L143" s="8">
        <v>0</v>
      </c>
      <c r="M143" s="8">
        <v>54</v>
      </c>
      <c r="N143" s="8">
        <v>0</v>
      </c>
      <c r="O143" s="8">
        <v>54</v>
      </c>
      <c r="P143" s="8">
        <v>0</v>
      </c>
      <c r="Q143" s="8">
        <v>0</v>
      </c>
      <c r="R143" s="8">
        <v>21.489699999999999</v>
      </c>
      <c r="S143" s="8">
        <v>0</v>
      </c>
      <c r="T143" s="8">
        <v>0</v>
      </c>
      <c r="U143" s="8">
        <v>0</v>
      </c>
      <c r="V143" s="8">
        <v>0</v>
      </c>
      <c r="W143" s="8">
        <v>54</v>
      </c>
      <c r="X143" s="8">
        <v>0</v>
      </c>
      <c r="Y143" s="8">
        <v>54</v>
      </c>
      <c r="Z143" s="22">
        <v>0</v>
      </c>
      <c r="AA143" s="8">
        <f t="shared" si="197"/>
        <v>0</v>
      </c>
      <c r="AB143" s="24">
        <v>0</v>
      </c>
      <c r="AC143" s="24">
        <f t="shared" si="198"/>
        <v>-54</v>
      </c>
      <c r="AD143" s="25"/>
    </row>
    <row r="144" spans="2:30">
      <c r="B144" s="16" t="s">
        <v>1</v>
      </c>
      <c r="C144" s="9" t="s">
        <v>28</v>
      </c>
      <c r="D144" s="8">
        <f>SUM(D145)</f>
        <v>1</v>
      </c>
      <c r="E144" s="8">
        <f>SUM(E145)</f>
        <v>0</v>
      </c>
      <c r="F144" s="8">
        <f t="shared" ref="F144:H145" si="209">SUM(F145)</f>
        <v>1</v>
      </c>
      <c r="G144" s="8">
        <f t="shared" si="209"/>
        <v>0</v>
      </c>
      <c r="H144" s="8">
        <f t="shared" si="209"/>
        <v>0</v>
      </c>
      <c r="I144" s="8">
        <f t="shared" ref="I144:L145" si="210">SUM(I145)</f>
        <v>0.99326000000000003</v>
      </c>
      <c r="J144" s="8">
        <f t="shared" si="210"/>
        <v>0</v>
      </c>
      <c r="K144" s="8">
        <f t="shared" si="210"/>
        <v>0</v>
      </c>
      <c r="L144" s="8">
        <f t="shared" si="210"/>
        <v>0</v>
      </c>
      <c r="M144" s="8">
        <f>SUM(M145)</f>
        <v>1</v>
      </c>
      <c r="N144" s="8">
        <f>SUM(N145)</f>
        <v>0</v>
      </c>
      <c r="O144" s="8">
        <f t="shared" ref="O144:Q145" si="211">SUM(O145)</f>
        <v>1.1000000000000001</v>
      </c>
      <c r="P144" s="8">
        <f t="shared" si="211"/>
        <v>0</v>
      </c>
      <c r="Q144" s="8">
        <f t="shared" si="211"/>
        <v>0</v>
      </c>
      <c r="R144" s="8">
        <f t="shared" ref="R144:V145" si="212">SUM(R145)</f>
        <v>0.70128000000000001</v>
      </c>
      <c r="S144" s="8">
        <f t="shared" si="212"/>
        <v>0</v>
      </c>
      <c r="T144" s="8">
        <f t="shared" si="212"/>
        <v>0</v>
      </c>
      <c r="U144" s="8">
        <f t="shared" si="212"/>
        <v>0</v>
      </c>
      <c r="V144" s="8">
        <f t="shared" si="212"/>
        <v>0</v>
      </c>
      <c r="W144" s="8">
        <f t="shared" ref="W144:AB145" si="213">SUM(W145)</f>
        <v>1</v>
      </c>
      <c r="X144" s="8">
        <f t="shared" si="213"/>
        <v>0</v>
      </c>
      <c r="Y144" s="8">
        <f t="shared" si="213"/>
        <v>1</v>
      </c>
      <c r="Z144" s="22">
        <f t="shared" si="213"/>
        <v>0</v>
      </c>
      <c r="AA144" s="8">
        <f t="shared" si="197"/>
        <v>0</v>
      </c>
      <c r="AB144" s="24">
        <f t="shared" si="213"/>
        <v>1</v>
      </c>
      <c r="AC144" s="24">
        <f t="shared" si="198"/>
        <v>0</v>
      </c>
      <c r="AD144" s="25"/>
    </row>
    <row r="145" spans="2:30">
      <c r="B145" s="16" t="s">
        <v>1</v>
      </c>
      <c r="C145" s="10" t="s">
        <v>29</v>
      </c>
      <c r="D145" s="8">
        <f>SUM(D146)</f>
        <v>1</v>
      </c>
      <c r="E145" s="8">
        <f>SUM(E146)</f>
        <v>0</v>
      </c>
      <c r="F145" s="8">
        <f t="shared" si="209"/>
        <v>1</v>
      </c>
      <c r="G145" s="8">
        <f t="shared" si="209"/>
        <v>0</v>
      </c>
      <c r="H145" s="8">
        <f t="shared" si="209"/>
        <v>0</v>
      </c>
      <c r="I145" s="8">
        <f t="shared" si="210"/>
        <v>0.99326000000000003</v>
      </c>
      <c r="J145" s="8">
        <f t="shared" si="210"/>
        <v>0</v>
      </c>
      <c r="K145" s="8">
        <f t="shared" si="210"/>
        <v>0</v>
      </c>
      <c r="L145" s="8">
        <f t="shared" si="210"/>
        <v>0</v>
      </c>
      <c r="M145" s="8">
        <f>SUM(M146)</f>
        <v>1</v>
      </c>
      <c r="N145" s="8">
        <f>SUM(N146)</f>
        <v>0</v>
      </c>
      <c r="O145" s="8">
        <f t="shared" si="211"/>
        <v>1.1000000000000001</v>
      </c>
      <c r="P145" s="8">
        <f t="shared" si="211"/>
        <v>0</v>
      </c>
      <c r="Q145" s="8">
        <f t="shared" si="211"/>
        <v>0</v>
      </c>
      <c r="R145" s="8">
        <f t="shared" si="212"/>
        <v>0.70128000000000001</v>
      </c>
      <c r="S145" s="8">
        <f t="shared" si="212"/>
        <v>0</v>
      </c>
      <c r="T145" s="8">
        <f t="shared" si="212"/>
        <v>0</v>
      </c>
      <c r="U145" s="8">
        <f t="shared" si="212"/>
        <v>0</v>
      </c>
      <c r="V145" s="8">
        <f t="shared" si="212"/>
        <v>0</v>
      </c>
      <c r="W145" s="8">
        <f t="shared" si="213"/>
        <v>1</v>
      </c>
      <c r="X145" s="8">
        <f t="shared" si="213"/>
        <v>0</v>
      </c>
      <c r="Y145" s="8">
        <f t="shared" si="213"/>
        <v>1</v>
      </c>
      <c r="Z145" s="22">
        <f t="shared" si="213"/>
        <v>0</v>
      </c>
      <c r="AA145" s="8">
        <f t="shared" si="197"/>
        <v>0</v>
      </c>
      <c r="AB145" s="24">
        <f t="shared" si="213"/>
        <v>1</v>
      </c>
      <c r="AC145" s="24">
        <f t="shared" si="198"/>
        <v>0</v>
      </c>
      <c r="AD145" s="25"/>
    </row>
    <row r="146" spans="2:30" ht="30">
      <c r="B146" s="16" t="s">
        <v>1</v>
      </c>
      <c r="C146" s="11" t="s">
        <v>30</v>
      </c>
      <c r="D146" s="8">
        <v>1</v>
      </c>
      <c r="E146" s="8">
        <v>0</v>
      </c>
      <c r="F146" s="8">
        <v>1</v>
      </c>
      <c r="G146" s="8">
        <v>0</v>
      </c>
      <c r="H146" s="8">
        <v>0</v>
      </c>
      <c r="I146" s="8">
        <v>0.99326000000000003</v>
      </c>
      <c r="J146" s="8">
        <v>0</v>
      </c>
      <c r="K146" s="8">
        <v>0</v>
      </c>
      <c r="L146" s="8">
        <v>0</v>
      </c>
      <c r="M146" s="8">
        <v>1</v>
      </c>
      <c r="N146" s="8">
        <v>0</v>
      </c>
      <c r="O146" s="8">
        <v>1.1000000000000001</v>
      </c>
      <c r="P146" s="8">
        <v>0</v>
      </c>
      <c r="Q146" s="8">
        <v>0</v>
      </c>
      <c r="R146" s="8">
        <v>0.70128000000000001</v>
      </c>
      <c r="S146" s="8">
        <v>0</v>
      </c>
      <c r="T146" s="8">
        <v>0</v>
      </c>
      <c r="U146" s="8">
        <v>0</v>
      </c>
      <c r="V146" s="8">
        <v>0</v>
      </c>
      <c r="W146" s="8">
        <v>1</v>
      </c>
      <c r="X146" s="8">
        <v>0</v>
      </c>
      <c r="Y146" s="8">
        <v>1</v>
      </c>
      <c r="Z146" s="22">
        <v>0</v>
      </c>
      <c r="AA146" s="8">
        <f t="shared" si="197"/>
        <v>0</v>
      </c>
      <c r="AB146" s="24">
        <v>1</v>
      </c>
      <c r="AC146" s="24">
        <f t="shared" si="198"/>
        <v>0</v>
      </c>
      <c r="AD146" s="25"/>
    </row>
    <row r="147" spans="2:30" ht="30">
      <c r="B147" s="16" t="s">
        <v>62</v>
      </c>
      <c r="C147" s="5" t="s">
        <v>63</v>
      </c>
      <c r="D147" s="6">
        <f t="shared" ref="D147:AB147" si="214">SUM(D148)</f>
        <v>37</v>
      </c>
      <c r="E147" s="6">
        <f t="shared" si="214"/>
        <v>0</v>
      </c>
      <c r="F147" s="6">
        <f t="shared" si="214"/>
        <v>45.35</v>
      </c>
      <c r="G147" s="6">
        <f t="shared" si="214"/>
        <v>0</v>
      </c>
      <c r="H147" s="6">
        <f t="shared" si="214"/>
        <v>0</v>
      </c>
      <c r="I147" s="6">
        <f t="shared" si="214"/>
        <v>44.636000000000003</v>
      </c>
      <c r="J147" s="6">
        <f t="shared" si="214"/>
        <v>0</v>
      </c>
      <c r="K147" s="6">
        <f t="shared" si="214"/>
        <v>0</v>
      </c>
      <c r="L147" s="6">
        <f t="shared" si="214"/>
        <v>0</v>
      </c>
      <c r="M147" s="6">
        <f t="shared" si="214"/>
        <v>63</v>
      </c>
      <c r="N147" s="6">
        <f t="shared" si="214"/>
        <v>0</v>
      </c>
      <c r="O147" s="6">
        <f t="shared" si="214"/>
        <v>63</v>
      </c>
      <c r="P147" s="6">
        <f t="shared" si="214"/>
        <v>0</v>
      </c>
      <c r="Q147" s="6">
        <f t="shared" si="214"/>
        <v>0</v>
      </c>
      <c r="R147" s="6">
        <f t="shared" si="214"/>
        <v>27.016129999999997</v>
      </c>
      <c r="S147" s="6">
        <f t="shared" si="214"/>
        <v>0</v>
      </c>
      <c r="T147" s="6">
        <f t="shared" si="214"/>
        <v>0</v>
      </c>
      <c r="U147" s="6">
        <f t="shared" si="214"/>
        <v>0</v>
      </c>
      <c r="V147" s="6">
        <f t="shared" si="214"/>
        <v>0</v>
      </c>
      <c r="W147" s="6">
        <f t="shared" si="214"/>
        <v>63</v>
      </c>
      <c r="X147" s="6">
        <f t="shared" si="214"/>
        <v>0</v>
      </c>
      <c r="Y147" s="6">
        <f t="shared" si="214"/>
        <v>63</v>
      </c>
      <c r="Z147" s="21">
        <f t="shared" si="214"/>
        <v>0</v>
      </c>
      <c r="AA147" s="6">
        <f t="shared" si="197"/>
        <v>0</v>
      </c>
      <c r="AB147" s="12">
        <f t="shared" si="214"/>
        <v>1</v>
      </c>
      <c r="AC147" s="12">
        <f t="shared" si="198"/>
        <v>-62</v>
      </c>
      <c r="AD147" s="25"/>
    </row>
    <row r="148" spans="2:30">
      <c r="B148" s="16" t="s">
        <v>1</v>
      </c>
      <c r="C148" s="7" t="s">
        <v>22</v>
      </c>
      <c r="D148" s="8">
        <f t="shared" ref="D148:Z148" si="215">SUM(D149:D150)</f>
        <v>37</v>
      </c>
      <c r="E148" s="8">
        <f t="shared" si="215"/>
        <v>0</v>
      </c>
      <c r="F148" s="8">
        <f t="shared" si="215"/>
        <v>45.35</v>
      </c>
      <c r="G148" s="8">
        <f t="shared" si="215"/>
        <v>0</v>
      </c>
      <c r="H148" s="8">
        <f t="shared" si="215"/>
        <v>0</v>
      </c>
      <c r="I148" s="8">
        <f t="shared" si="215"/>
        <v>44.636000000000003</v>
      </c>
      <c r="J148" s="8">
        <f t="shared" si="215"/>
        <v>0</v>
      </c>
      <c r="K148" s="8">
        <f t="shared" si="215"/>
        <v>0</v>
      </c>
      <c r="L148" s="8">
        <f t="shared" si="215"/>
        <v>0</v>
      </c>
      <c r="M148" s="8">
        <f t="shared" si="215"/>
        <v>63</v>
      </c>
      <c r="N148" s="8">
        <f t="shared" si="215"/>
        <v>0</v>
      </c>
      <c r="O148" s="8">
        <f t="shared" si="215"/>
        <v>63</v>
      </c>
      <c r="P148" s="8">
        <f t="shared" si="215"/>
        <v>0</v>
      </c>
      <c r="Q148" s="8">
        <f t="shared" si="215"/>
        <v>0</v>
      </c>
      <c r="R148" s="8">
        <f t="shared" si="215"/>
        <v>27.016129999999997</v>
      </c>
      <c r="S148" s="8">
        <f t="shared" si="215"/>
        <v>0</v>
      </c>
      <c r="T148" s="8">
        <f t="shared" si="215"/>
        <v>0</v>
      </c>
      <c r="U148" s="8">
        <f t="shared" si="215"/>
        <v>0</v>
      </c>
      <c r="V148" s="8">
        <f t="shared" si="215"/>
        <v>0</v>
      </c>
      <c r="W148" s="8">
        <f t="shared" si="215"/>
        <v>63</v>
      </c>
      <c r="X148" s="8">
        <f t="shared" si="215"/>
        <v>0</v>
      </c>
      <c r="Y148" s="8">
        <f t="shared" si="215"/>
        <v>63</v>
      </c>
      <c r="Z148" s="22">
        <f t="shared" si="215"/>
        <v>0</v>
      </c>
      <c r="AA148" s="8">
        <f t="shared" si="197"/>
        <v>0</v>
      </c>
      <c r="AB148" s="24">
        <f t="shared" ref="AB148" si="216">SUM(AB149:AB150)</f>
        <v>1</v>
      </c>
      <c r="AC148" s="24">
        <f t="shared" si="198"/>
        <v>-62</v>
      </c>
      <c r="AD148" s="25"/>
    </row>
    <row r="149" spans="2:30">
      <c r="B149" s="16" t="s">
        <v>1</v>
      </c>
      <c r="C149" s="9" t="s">
        <v>24</v>
      </c>
      <c r="D149" s="8">
        <v>36</v>
      </c>
      <c r="E149" s="8">
        <v>0</v>
      </c>
      <c r="F149" s="8">
        <v>44.15</v>
      </c>
      <c r="G149" s="8">
        <v>0</v>
      </c>
      <c r="H149" s="8">
        <v>0</v>
      </c>
      <c r="I149" s="8">
        <v>43.562330000000003</v>
      </c>
      <c r="J149" s="8">
        <v>0</v>
      </c>
      <c r="K149" s="8">
        <v>0</v>
      </c>
      <c r="L149" s="8">
        <v>0</v>
      </c>
      <c r="M149" s="8">
        <v>62</v>
      </c>
      <c r="N149" s="8">
        <v>0</v>
      </c>
      <c r="O149" s="8">
        <v>62</v>
      </c>
      <c r="P149" s="8">
        <v>0</v>
      </c>
      <c r="Q149" s="8">
        <v>0</v>
      </c>
      <c r="R149" s="8">
        <v>26.689979999999998</v>
      </c>
      <c r="S149" s="8">
        <v>0</v>
      </c>
      <c r="T149" s="8">
        <v>0</v>
      </c>
      <c r="U149" s="8">
        <v>0</v>
      </c>
      <c r="V149" s="8">
        <v>0</v>
      </c>
      <c r="W149" s="8">
        <v>62</v>
      </c>
      <c r="X149" s="8">
        <v>0</v>
      </c>
      <c r="Y149" s="8">
        <v>62</v>
      </c>
      <c r="Z149" s="22">
        <v>0</v>
      </c>
      <c r="AA149" s="8">
        <f t="shared" si="197"/>
        <v>0</v>
      </c>
      <c r="AB149" s="24">
        <v>0</v>
      </c>
      <c r="AC149" s="24">
        <f t="shared" si="198"/>
        <v>-62</v>
      </c>
      <c r="AD149" s="25"/>
    </row>
    <row r="150" spans="2:30">
      <c r="B150" s="16" t="s">
        <v>1</v>
      </c>
      <c r="C150" s="9" t="s">
        <v>28</v>
      </c>
      <c r="D150" s="8">
        <f>SUM(D151)</f>
        <v>1</v>
      </c>
      <c r="E150" s="8">
        <f>SUM(E151)</f>
        <v>0</v>
      </c>
      <c r="F150" s="8">
        <f t="shared" ref="F150:H151" si="217">SUM(F151)</f>
        <v>1.2</v>
      </c>
      <c r="G150" s="8">
        <f t="shared" si="217"/>
        <v>0</v>
      </c>
      <c r="H150" s="8">
        <f t="shared" si="217"/>
        <v>0</v>
      </c>
      <c r="I150" s="8">
        <f t="shared" ref="I150:L151" si="218">SUM(I151)</f>
        <v>1.0736699999999999</v>
      </c>
      <c r="J150" s="8">
        <f t="shared" si="218"/>
        <v>0</v>
      </c>
      <c r="K150" s="8">
        <f t="shared" si="218"/>
        <v>0</v>
      </c>
      <c r="L150" s="8">
        <f t="shared" si="218"/>
        <v>0</v>
      </c>
      <c r="M150" s="8">
        <f>SUM(M151)</f>
        <v>1</v>
      </c>
      <c r="N150" s="8">
        <f>SUM(N151)</f>
        <v>0</v>
      </c>
      <c r="O150" s="8">
        <f t="shared" ref="O150:Q151" si="219">SUM(O151)</f>
        <v>1</v>
      </c>
      <c r="P150" s="8">
        <f t="shared" si="219"/>
        <v>0</v>
      </c>
      <c r="Q150" s="8">
        <f t="shared" si="219"/>
        <v>0</v>
      </c>
      <c r="R150" s="8">
        <f t="shared" ref="R150:V151" si="220">SUM(R151)</f>
        <v>0.32615</v>
      </c>
      <c r="S150" s="8">
        <f t="shared" si="220"/>
        <v>0</v>
      </c>
      <c r="T150" s="8">
        <f t="shared" si="220"/>
        <v>0</v>
      </c>
      <c r="U150" s="8">
        <f t="shared" si="220"/>
        <v>0</v>
      </c>
      <c r="V150" s="8">
        <f t="shared" si="220"/>
        <v>0</v>
      </c>
      <c r="W150" s="8">
        <f t="shared" ref="W150:AB151" si="221">SUM(W151)</f>
        <v>1</v>
      </c>
      <c r="X150" s="8">
        <f t="shared" si="221"/>
        <v>0</v>
      </c>
      <c r="Y150" s="8">
        <f t="shared" si="221"/>
        <v>1</v>
      </c>
      <c r="Z150" s="22">
        <f t="shared" si="221"/>
        <v>0</v>
      </c>
      <c r="AA150" s="8">
        <f t="shared" si="197"/>
        <v>0</v>
      </c>
      <c r="AB150" s="24">
        <f t="shared" si="221"/>
        <v>1</v>
      </c>
      <c r="AC150" s="24">
        <f t="shared" si="198"/>
        <v>0</v>
      </c>
      <c r="AD150" s="25"/>
    </row>
    <row r="151" spans="2:30">
      <c r="B151" s="16" t="s">
        <v>1</v>
      </c>
      <c r="C151" s="10" t="s">
        <v>29</v>
      </c>
      <c r="D151" s="8">
        <f>SUM(D152)</f>
        <v>1</v>
      </c>
      <c r="E151" s="8">
        <f>SUM(E152)</f>
        <v>0</v>
      </c>
      <c r="F151" s="8">
        <f t="shared" si="217"/>
        <v>1.2</v>
      </c>
      <c r="G151" s="8">
        <f t="shared" si="217"/>
        <v>0</v>
      </c>
      <c r="H151" s="8">
        <f t="shared" si="217"/>
        <v>0</v>
      </c>
      <c r="I151" s="8">
        <f t="shared" si="218"/>
        <v>1.0736699999999999</v>
      </c>
      <c r="J151" s="8">
        <f t="shared" si="218"/>
        <v>0</v>
      </c>
      <c r="K151" s="8">
        <f t="shared" si="218"/>
        <v>0</v>
      </c>
      <c r="L151" s="8">
        <f t="shared" si="218"/>
        <v>0</v>
      </c>
      <c r="M151" s="8">
        <f>SUM(M152)</f>
        <v>1</v>
      </c>
      <c r="N151" s="8">
        <f>SUM(N152)</f>
        <v>0</v>
      </c>
      <c r="O151" s="8">
        <f t="shared" si="219"/>
        <v>1</v>
      </c>
      <c r="P151" s="8">
        <f t="shared" si="219"/>
        <v>0</v>
      </c>
      <c r="Q151" s="8">
        <f t="shared" si="219"/>
        <v>0</v>
      </c>
      <c r="R151" s="8">
        <f t="shared" si="220"/>
        <v>0.32615</v>
      </c>
      <c r="S151" s="8">
        <f t="shared" si="220"/>
        <v>0</v>
      </c>
      <c r="T151" s="8">
        <f t="shared" si="220"/>
        <v>0</v>
      </c>
      <c r="U151" s="8">
        <f t="shared" si="220"/>
        <v>0</v>
      </c>
      <c r="V151" s="8">
        <f t="shared" si="220"/>
        <v>0</v>
      </c>
      <c r="W151" s="8">
        <f t="shared" si="221"/>
        <v>1</v>
      </c>
      <c r="X151" s="8">
        <f t="shared" si="221"/>
        <v>0</v>
      </c>
      <c r="Y151" s="8">
        <f t="shared" si="221"/>
        <v>1</v>
      </c>
      <c r="Z151" s="22">
        <f t="shared" si="221"/>
        <v>0</v>
      </c>
      <c r="AA151" s="8">
        <f t="shared" si="197"/>
        <v>0</v>
      </c>
      <c r="AB151" s="24">
        <f t="shared" si="221"/>
        <v>1</v>
      </c>
      <c r="AC151" s="24">
        <f t="shared" si="198"/>
        <v>0</v>
      </c>
      <c r="AD151" s="25"/>
    </row>
    <row r="152" spans="2:30" ht="30">
      <c r="B152" s="16" t="s">
        <v>1</v>
      </c>
      <c r="C152" s="11" t="s">
        <v>30</v>
      </c>
      <c r="D152" s="8">
        <v>1</v>
      </c>
      <c r="E152" s="8">
        <v>0</v>
      </c>
      <c r="F152" s="8">
        <v>1.2</v>
      </c>
      <c r="G152" s="8">
        <v>0</v>
      </c>
      <c r="H152" s="8">
        <v>0</v>
      </c>
      <c r="I152" s="8">
        <v>1.0736699999999999</v>
      </c>
      <c r="J152" s="8">
        <v>0</v>
      </c>
      <c r="K152" s="8">
        <v>0</v>
      </c>
      <c r="L152" s="8">
        <v>0</v>
      </c>
      <c r="M152" s="8">
        <v>1</v>
      </c>
      <c r="N152" s="8">
        <v>0</v>
      </c>
      <c r="O152" s="8">
        <v>1</v>
      </c>
      <c r="P152" s="8">
        <v>0</v>
      </c>
      <c r="Q152" s="8">
        <v>0</v>
      </c>
      <c r="R152" s="8">
        <v>0.32615</v>
      </c>
      <c r="S152" s="8">
        <v>0</v>
      </c>
      <c r="T152" s="8">
        <v>0</v>
      </c>
      <c r="U152" s="8">
        <v>0</v>
      </c>
      <c r="V152" s="8">
        <v>0</v>
      </c>
      <c r="W152" s="8">
        <v>1</v>
      </c>
      <c r="X152" s="8">
        <v>0</v>
      </c>
      <c r="Y152" s="8">
        <v>1</v>
      </c>
      <c r="Z152" s="22">
        <v>0</v>
      </c>
      <c r="AA152" s="8">
        <f t="shared" si="197"/>
        <v>0</v>
      </c>
      <c r="AB152" s="24">
        <v>1</v>
      </c>
      <c r="AC152" s="24">
        <f t="shared" si="198"/>
        <v>0</v>
      </c>
      <c r="AD152" s="25"/>
    </row>
    <row r="153" spans="2:30" ht="30">
      <c r="B153" s="16" t="s">
        <v>64</v>
      </c>
      <c r="C153" s="5" t="s">
        <v>65</v>
      </c>
      <c r="D153" s="6">
        <f t="shared" ref="D153:AB153" si="222">SUM(D154)</f>
        <v>22</v>
      </c>
      <c r="E153" s="6">
        <f t="shared" si="222"/>
        <v>0</v>
      </c>
      <c r="F153" s="6">
        <f t="shared" si="222"/>
        <v>28.33</v>
      </c>
      <c r="G153" s="6">
        <f t="shared" si="222"/>
        <v>0</v>
      </c>
      <c r="H153" s="6">
        <f t="shared" si="222"/>
        <v>0</v>
      </c>
      <c r="I153" s="6">
        <f t="shared" si="222"/>
        <v>26.923910000000003</v>
      </c>
      <c r="J153" s="6">
        <f t="shared" si="222"/>
        <v>0</v>
      </c>
      <c r="K153" s="6">
        <f t="shared" si="222"/>
        <v>0</v>
      </c>
      <c r="L153" s="6">
        <f t="shared" si="222"/>
        <v>0</v>
      </c>
      <c r="M153" s="6">
        <f t="shared" si="222"/>
        <v>40</v>
      </c>
      <c r="N153" s="6">
        <f t="shared" si="222"/>
        <v>0</v>
      </c>
      <c r="O153" s="6">
        <f t="shared" si="222"/>
        <v>40</v>
      </c>
      <c r="P153" s="6">
        <f t="shared" si="222"/>
        <v>0</v>
      </c>
      <c r="Q153" s="6">
        <f t="shared" si="222"/>
        <v>0</v>
      </c>
      <c r="R153" s="6">
        <f t="shared" si="222"/>
        <v>16.825410000000002</v>
      </c>
      <c r="S153" s="6">
        <f t="shared" si="222"/>
        <v>0</v>
      </c>
      <c r="T153" s="6">
        <f t="shared" si="222"/>
        <v>0</v>
      </c>
      <c r="U153" s="6">
        <f t="shared" si="222"/>
        <v>0</v>
      </c>
      <c r="V153" s="6">
        <f t="shared" si="222"/>
        <v>0</v>
      </c>
      <c r="W153" s="6">
        <f t="shared" si="222"/>
        <v>40</v>
      </c>
      <c r="X153" s="6">
        <f t="shared" si="222"/>
        <v>0</v>
      </c>
      <c r="Y153" s="6">
        <f t="shared" si="222"/>
        <v>40</v>
      </c>
      <c r="Z153" s="21">
        <f t="shared" si="222"/>
        <v>0</v>
      </c>
      <c r="AA153" s="6">
        <f t="shared" si="197"/>
        <v>0</v>
      </c>
      <c r="AB153" s="12">
        <f t="shared" si="222"/>
        <v>1</v>
      </c>
      <c r="AC153" s="12">
        <f t="shared" si="198"/>
        <v>-39</v>
      </c>
      <c r="AD153" s="25"/>
    </row>
    <row r="154" spans="2:30">
      <c r="B154" s="16" t="s">
        <v>1</v>
      </c>
      <c r="C154" s="7" t="s">
        <v>22</v>
      </c>
      <c r="D154" s="8">
        <f t="shared" ref="D154:Z154" si="223">SUM(D155:D156)</f>
        <v>22</v>
      </c>
      <c r="E154" s="8">
        <f t="shared" si="223"/>
        <v>0</v>
      </c>
      <c r="F154" s="8">
        <f t="shared" si="223"/>
        <v>28.33</v>
      </c>
      <c r="G154" s="8">
        <f t="shared" si="223"/>
        <v>0</v>
      </c>
      <c r="H154" s="8">
        <f t="shared" si="223"/>
        <v>0</v>
      </c>
      <c r="I154" s="8">
        <f t="shared" si="223"/>
        <v>26.923910000000003</v>
      </c>
      <c r="J154" s="8">
        <f t="shared" si="223"/>
        <v>0</v>
      </c>
      <c r="K154" s="8">
        <f t="shared" si="223"/>
        <v>0</v>
      </c>
      <c r="L154" s="8">
        <f t="shared" si="223"/>
        <v>0</v>
      </c>
      <c r="M154" s="8">
        <f t="shared" si="223"/>
        <v>40</v>
      </c>
      <c r="N154" s="8">
        <f t="shared" si="223"/>
        <v>0</v>
      </c>
      <c r="O154" s="8">
        <f t="shared" si="223"/>
        <v>40</v>
      </c>
      <c r="P154" s="8">
        <f t="shared" si="223"/>
        <v>0</v>
      </c>
      <c r="Q154" s="8">
        <f t="shared" si="223"/>
        <v>0</v>
      </c>
      <c r="R154" s="8">
        <f t="shared" si="223"/>
        <v>16.825410000000002</v>
      </c>
      <c r="S154" s="8">
        <f t="shared" si="223"/>
        <v>0</v>
      </c>
      <c r="T154" s="8">
        <f t="shared" si="223"/>
        <v>0</v>
      </c>
      <c r="U154" s="8">
        <f t="shared" si="223"/>
        <v>0</v>
      </c>
      <c r="V154" s="8">
        <f t="shared" si="223"/>
        <v>0</v>
      </c>
      <c r="W154" s="8">
        <f t="shared" si="223"/>
        <v>40</v>
      </c>
      <c r="X154" s="8">
        <f t="shared" si="223"/>
        <v>0</v>
      </c>
      <c r="Y154" s="8">
        <f t="shared" si="223"/>
        <v>40</v>
      </c>
      <c r="Z154" s="22">
        <f t="shared" si="223"/>
        <v>0</v>
      </c>
      <c r="AA154" s="8">
        <f t="shared" si="197"/>
        <v>0</v>
      </c>
      <c r="AB154" s="24">
        <f t="shared" ref="AB154" si="224">SUM(AB155:AB156)</f>
        <v>1</v>
      </c>
      <c r="AC154" s="24">
        <f t="shared" si="198"/>
        <v>-39</v>
      </c>
      <c r="AD154" s="25"/>
    </row>
    <row r="155" spans="2:30">
      <c r="B155" s="16" t="s">
        <v>1</v>
      </c>
      <c r="C155" s="9" t="s">
        <v>24</v>
      </c>
      <c r="D155" s="8">
        <v>21</v>
      </c>
      <c r="E155" s="8">
        <v>0</v>
      </c>
      <c r="F155" s="8">
        <v>28</v>
      </c>
      <c r="G155" s="8">
        <v>0</v>
      </c>
      <c r="H155" s="8">
        <v>0</v>
      </c>
      <c r="I155" s="8">
        <v>26.602910000000001</v>
      </c>
      <c r="J155" s="8">
        <v>0</v>
      </c>
      <c r="K155" s="8">
        <v>0</v>
      </c>
      <c r="L155" s="8">
        <v>0</v>
      </c>
      <c r="M155" s="8">
        <v>39</v>
      </c>
      <c r="N155" s="8">
        <v>0</v>
      </c>
      <c r="O155" s="8">
        <v>39</v>
      </c>
      <c r="P155" s="8">
        <v>0</v>
      </c>
      <c r="Q155" s="8">
        <v>0</v>
      </c>
      <c r="R155" s="8">
        <v>16.60941</v>
      </c>
      <c r="S155" s="8">
        <v>0</v>
      </c>
      <c r="T155" s="8">
        <v>0</v>
      </c>
      <c r="U155" s="8">
        <v>0</v>
      </c>
      <c r="V155" s="8">
        <v>0</v>
      </c>
      <c r="W155" s="8">
        <v>39</v>
      </c>
      <c r="X155" s="8">
        <v>0</v>
      </c>
      <c r="Y155" s="8">
        <v>39</v>
      </c>
      <c r="Z155" s="22">
        <v>0</v>
      </c>
      <c r="AA155" s="8">
        <f t="shared" si="197"/>
        <v>0</v>
      </c>
      <c r="AB155" s="24">
        <v>0</v>
      </c>
      <c r="AC155" s="24">
        <f t="shared" si="198"/>
        <v>-39</v>
      </c>
      <c r="AD155" s="25"/>
    </row>
    <row r="156" spans="2:30">
      <c r="B156" s="16" t="s">
        <v>1</v>
      </c>
      <c r="C156" s="9" t="s">
        <v>28</v>
      </c>
      <c r="D156" s="8">
        <f>SUM(D157)</f>
        <v>1</v>
      </c>
      <c r="E156" s="8">
        <f>SUM(E157)</f>
        <v>0</v>
      </c>
      <c r="F156" s="8">
        <f t="shared" ref="F156:H157" si="225">SUM(F157)</f>
        <v>0.33</v>
      </c>
      <c r="G156" s="8">
        <f t="shared" si="225"/>
        <v>0</v>
      </c>
      <c r="H156" s="8">
        <f t="shared" si="225"/>
        <v>0</v>
      </c>
      <c r="I156" s="8">
        <f t="shared" ref="I156:L157" si="226">SUM(I157)</f>
        <v>0.32100000000000001</v>
      </c>
      <c r="J156" s="8">
        <f t="shared" si="226"/>
        <v>0</v>
      </c>
      <c r="K156" s="8">
        <f t="shared" si="226"/>
        <v>0</v>
      </c>
      <c r="L156" s="8">
        <f t="shared" si="226"/>
        <v>0</v>
      </c>
      <c r="M156" s="8">
        <f>SUM(M157)</f>
        <v>1</v>
      </c>
      <c r="N156" s="8">
        <f>SUM(N157)</f>
        <v>0</v>
      </c>
      <c r="O156" s="8">
        <f t="shared" ref="O156:Q157" si="227">SUM(O157)</f>
        <v>1</v>
      </c>
      <c r="P156" s="8">
        <f t="shared" si="227"/>
        <v>0</v>
      </c>
      <c r="Q156" s="8">
        <f t="shared" si="227"/>
        <v>0</v>
      </c>
      <c r="R156" s="8">
        <f t="shared" ref="R156:V157" si="228">SUM(R157)</f>
        <v>0.216</v>
      </c>
      <c r="S156" s="8">
        <f t="shared" si="228"/>
        <v>0</v>
      </c>
      <c r="T156" s="8">
        <f t="shared" si="228"/>
        <v>0</v>
      </c>
      <c r="U156" s="8">
        <f t="shared" si="228"/>
        <v>0</v>
      </c>
      <c r="V156" s="8">
        <f t="shared" si="228"/>
        <v>0</v>
      </c>
      <c r="W156" s="8">
        <f t="shared" ref="W156:AB157" si="229">SUM(W157)</f>
        <v>1</v>
      </c>
      <c r="X156" s="8">
        <f t="shared" si="229"/>
        <v>0</v>
      </c>
      <c r="Y156" s="8">
        <f t="shared" si="229"/>
        <v>1</v>
      </c>
      <c r="Z156" s="22">
        <f t="shared" si="229"/>
        <v>0</v>
      </c>
      <c r="AA156" s="8">
        <f t="shared" si="197"/>
        <v>0</v>
      </c>
      <c r="AB156" s="24">
        <f t="shared" si="229"/>
        <v>1</v>
      </c>
      <c r="AC156" s="24">
        <f t="shared" si="198"/>
        <v>0</v>
      </c>
      <c r="AD156" s="25"/>
    </row>
    <row r="157" spans="2:30">
      <c r="B157" s="16" t="s">
        <v>1</v>
      </c>
      <c r="C157" s="10" t="s">
        <v>29</v>
      </c>
      <c r="D157" s="8">
        <f>SUM(D158)</f>
        <v>1</v>
      </c>
      <c r="E157" s="8">
        <f>SUM(E158)</f>
        <v>0</v>
      </c>
      <c r="F157" s="8">
        <f t="shared" si="225"/>
        <v>0.33</v>
      </c>
      <c r="G157" s="8">
        <f t="shared" si="225"/>
        <v>0</v>
      </c>
      <c r="H157" s="8">
        <f t="shared" si="225"/>
        <v>0</v>
      </c>
      <c r="I157" s="8">
        <f t="shared" si="226"/>
        <v>0.32100000000000001</v>
      </c>
      <c r="J157" s="8">
        <f t="shared" si="226"/>
        <v>0</v>
      </c>
      <c r="K157" s="8">
        <f t="shared" si="226"/>
        <v>0</v>
      </c>
      <c r="L157" s="8">
        <f t="shared" si="226"/>
        <v>0</v>
      </c>
      <c r="M157" s="8">
        <f>SUM(M158)</f>
        <v>1</v>
      </c>
      <c r="N157" s="8">
        <f>SUM(N158)</f>
        <v>0</v>
      </c>
      <c r="O157" s="8">
        <f t="shared" si="227"/>
        <v>1</v>
      </c>
      <c r="P157" s="8">
        <f t="shared" si="227"/>
        <v>0</v>
      </c>
      <c r="Q157" s="8">
        <f t="shared" si="227"/>
        <v>0</v>
      </c>
      <c r="R157" s="8">
        <f t="shared" si="228"/>
        <v>0.216</v>
      </c>
      <c r="S157" s="8">
        <f t="shared" si="228"/>
        <v>0</v>
      </c>
      <c r="T157" s="8">
        <f t="shared" si="228"/>
        <v>0</v>
      </c>
      <c r="U157" s="8">
        <f t="shared" si="228"/>
        <v>0</v>
      </c>
      <c r="V157" s="8">
        <f t="shared" si="228"/>
        <v>0</v>
      </c>
      <c r="W157" s="8">
        <f t="shared" si="229"/>
        <v>1</v>
      </c>
      <c r="X157" s="8">
        <f t="shared" si="229"/>
        <v>0</v>
      </c>
      <c r="Y157" s="8">
        <f t="shared" si="229"/>
        <v>1</v>
      </c>
      <c r="Z157" s="22">
        <f t="shared" si="229"/>
        <v>0</v>
      </c>
      <c r="AA157" s="8">
        <f t="shared" si="197"/>
        <v>0</v>
      </c>
      <c r="AB157" s="24">
        <f t="shared" si="229"/>
        <v>1</v>
      </c>
      <c r="AC157" s="24">
        <f t="shared" si="198"/>
        <v>0</v>
      </c>
      <c r="AD157" s="25"/>
    </row>
    <row r="158" spans="2:30" ht="30">
      <c r="B158" s="16" t="s">
        <v>1</v>
      </c>
      <c r="C158" s="11" t="s">
        <v>30</v>
      </c>
      <c r="D158" s="8">
        <v>1</v>
      </c>
      <c r="E158" s="8">
        <v>0</v>
      </c>
      <c r="F158" s="8">
        <v>0.33</v>
      </c>
      <c r="G158" s="8">
        <v>0</v>
      </c>
      <c r="H158" s="8">
        <v>0</v>
      </c>
      <c r="I158" s="8">
        <v>0.32100000000000001</v>
      </c>
      <c r="J158" s="8">
        <v>0</v>
      </c>
      <c r="K158" s="8">
        <v>0</v>
      </c>
      <c r="L158" s="8">
        <v>0</v>
      </c>
      <c r="M158" s="8">
        <v>1</v>
      </c>
      <c r="N158" s="8">
        <v>0</v>
      </c>
      <c r="O158" s="8">
        <v>1</v>
      </c>
      <c r="P158" s="8">
        <v>0</v>
      </c>
      <c r="Q158" s="8">
        <v>0</v>
      </c>
      <c r="R158" s="8">
        <v>0.216</v>
      </c>
      <c r="S158" s="8">
        <v>0</v>
      </c>
      <c r="T158" s="8">
        <v>0</v>
      </c>
      <c r="U158" s="8">
        <v>0</v>
      </c>
      <c r="V158" s="8">
        <v>0</v>
      </c>
      <c r="W158" s="8">
        <v>1</v>
      </c>
      <c r="X158" s="8">
        <v>0</v>
      </c>
      <c r="Y158" s="8">
        <v>1</v>
      </c>
      <c r="Z158" s="22">
        <v>0</v>
      </c>
      <c r="AA158" s="8">
        <f t="shared" si="197"/>
        <v>0</v>
      </c>
      <c r="AB158" s="24">
        <v>1</v>
      </c>
      <c r="AC158" s="24">
        <f t="shared" si="198"/>
        <v>0</v>
      </c>
      <c r="AD158" s="25"/>
    </row>
    <row r="159" spans="2:30" ht="30">
      <c r="B159" s="16" t="s">
        <v>66</v>
      </c>
      <c r="C159" s="5" t="s">
        <v>67</v>
      </c>
      <c r="D159" s="6">
        <f t="shared" ref="D159:AB159" si="230">SUM(D160)</f>
        <v>20</v>
      </c>
      <c r="E159" s="6">
        <f t="shared" si="230"/>
        <v>0</v>
      </c>
      <c r="F159" s="6">
        <f t="shared" si="230"/>
        <v>25</v>
      </c>
      <c r="G159" s="6">
        <f t="shared" si="230"/>
        <v>0</v>
      </c>
      <c r="H159" s="6">
        <f t="shared" si="230"/>
        <v>0</v>
      </c>
      <c r="I159" s="6">
        <f t="shared" si="230"/>
        <v>20.56908</v>
      </c>
      <c r="J159" s="6">
        <f t="shared" si="230"/>
        <v>0</v>
      </c>
      <c r="K159" s="6">
        <f t="shared" si="230"/>
        <v>0</v>
      </c>
      <c r="L159" s="6">
        <f t="shared" si="230"/>
        <v>0</v>
      </c>
      <c r="M159" s="6">
        <f t="shared" si="230"/>
        <v>34</v>
      </c>
      <c r="N159" s="6">
        <f t="shared" si="230"/>
        <v>0</v>
      </c>
      <c r="O159" s="6">
        <f t="shared" si="230"/>
        <v>34</v>
      </c>
      <c r="P159" s="6">
        <f t="shared" si="230"/>
        <v>0</v>
      </c>
      <c r="Q159" s="6">
        <f t="shared" si="230"/>
        <v>0</v>
      </c>
      <c r="R159" s="6">
        <f t="shared" si="230"/>
        <v>15.55963</v>
      </c>
      <c r="S159" s="6">
        <f t="shared" si="230"/>
        <v>0</v>
      </c>
      <c r="T159" s="6">
        <f t="shared" si="230"/>
        <v>0</v>
      </c>
      <c r="U159" s="6">
        <f t="shared" si="230"/>
        <v>0</v>
      </c>
      <c r="V159" s="6">
        <f t="shared" si="230"/>
        <v>0</v>
      </c>
      <c r="W159" s="6">
        <f t="shared" si="230"/>
        <v>34</v>
      </c>
      <c r="X159" s="6">
        <f t="shared" si="230"/>
        <v>0</v>
      </c>
      <c r="Y159" s="6">
        <f t="shared" si="230"/>
        <v>34</v>
      </c>
      <c r="Z159" s="21">
        <f t="shared" si="230"/>
        <v>0</v>
      </c>
      <c r="AA159" s="6">
        <f t="shared" si="197"/>
        <v>0</v>
      </c>
      <c r="AB159" s="12">
        <f t="shared" si="230"/>
        <v>1</v>
      </c>
      <c r="AC159" s="12">
        <f t="shared" si="198"/>
        <v>-33</v>
      </c>
      <c r="AD159" s="25"/>
    </row>
    <row r="160" spans="2:30">
      <c r="B160" s="16" t="s">
        <v>1</v>
      </c>
      <c r="C160" s="7" t="s">
        <v>22</v>
      </c>
      <c r="D160" s="8">
        <f t="shared" ref="D160:Z160" si="231">SUM(D161:D162)</f>
        <v>20</v>
      </c>
      <c r="E160" s="8">
        <f t="shared" si="231"/>
        <v>0</v>
      </c>
      <c r="F160" s="8">
        <f t="shared" si="231"/>
        <v>25</v>
      </c>
      <c r="G160" s="8">
        <f t="shared" si="231"/>
        <v>0</v>
      </c>
      <c r="H160" s="8">
        <f t="shared" si="231"/>
        <v>0</v>
      </c>
      <c r="I160" s="8">
        <f t="shared" si="231"/>
        <v>20.56908</v>
      </c>
      <c r="J160" s="8">
        <f t="shared" si="231"/>
        <v>0</v>
      </c>
      <c r="K160" s="8">
        <f t="shared" si="231"/>
        <v>0</v>
      </c>
      <c r="L160" s="8">
        <f t="shared" si="231"/>
        <v>0</v>
      </c>
      <c r="M160" s="8">
        <f t="shared" si="231"/>
        <v>34</v>
      </c>
      <c r="N160" s="8">
        <f t="shared" si="231"/>
        <v>0</v>
      </c>
      <c r="O160" s="8">
        <f t="shared" si="231"/>
        <v>34</v>
      </c>
      <c r="P160" s="8">
        <f t="shared" si="231"/>
        <v>0</v>
      </c>
      <c r="Q160" s="8">
        <f t="shared" si="231"/>
        <v>0</v>
      </c>
      <c r="R160" s="8">
        <f t="shared" si="231"/>
        <v>15.55963</v>
      </c>
      <c r="S160" s="8">
        <f t="shared" si="231"/>
        <v>0</v>
      </c>
      <c r="T160" s="8">
        <f t="shared" si="231"/>
        <v>0</v>
      </c>
      <c r="U160" s="8">
        <f t="shared" si="231"/>
        <v>0</v>
      </c>
      <c r="V160" s="8">
        <f t="shared" si="231"/>
        <v>0</v>
      </c>
      <c r="W160" s="8">
        <f t="shared" si="231"/>
        <v>34</v>
      </c>
      <c r="X160" s="8">
        <f t="shared" si="231"/>
        <v>0</v>
      </c>
      <c r="Y160" s="8">
        <f t="shared" si="231"/>
        <v>34</v>
      </c>
      <c r="Z160" s="22">
        <f t="shared" si="231"/>
        <v>0</v>
      </c>
      <c r="AA160" s="8">
        <f t="shared" si="197"/>
        <v>0</v>
      </c>
      <c r="AB160" s="24">
        <f t="shared" ref="AB160" si="232">SUM(AB161:AB162)</f>
        <v>1</v>
      </c>
      <c r="AC160" s="24">
        <f t="shared" si="198"/>
        <v>-33</v>
      </c>
      <c r="AD160" s="25"/>
    </row>
    <row r="161" spans="2:30">
      <c r="B161" s="16" t="s">
        <v>1</v>
      </c>
      <c r="C161" s="9" t="s">
        <v>24</v>
      </c>
      <c r="D161" s="8">
        <v>20</v>
      </c>
      <c r="E161" s="8">
        <v>0</v>
      </c>
      <c r="F161" s="8">
        <v>24.5</v>
      </c>
      <c r="G161" s="8">
        <v>0</v>
      </c>
      <c r="H161" s="8">
        <v>0</v>
      </c>
      <c r="I161" s="8">
        <v>20.17868</v>
      </c>
      <c r="J161" s="8">
        <v>0</v>
      </c>
      <c r="K161" s="8">
        <v>0</v>
      </c>
      <c r="L161" s="8">
        <v>0</v>
      </c>
      <c r="M161" s="8">
        <v>33</v>
      </c>
      <c r="N161" s="8">
        <v>0</v>
      </c>
      <c r="O161" s="8">
        <v>33</v>
      </c>
      <c r="P161" s="8">
        <v>0</v>
      </c>
      <c r="Q161" s="8">
        <v>0</v>
      </c>
      <c r="R161" s="8">
        <v>15.266830000000001</v>
      </c>
      <c r="S161" s="8">
        <v>0</v>
      </c>
      <c r="T161" s="8">
        <v>0</v>
      </c>
      <c r="U161" s="8">
        <v>0</v>
      </c>
      <c r="V161" s="8">
        <v>0</v>
      </c>
      <c r="W161" s="8">
        <v>33</v>
      </c>
      <c r="X161" s="8">
        <v>0</v>
      </c>
      <c r="Y161" s="8">
        <v>33</v>
      </c>
      <c r="Z161" s="22">
        <v>0</v>
      </c>
      <c r="AA161" s="8">
        <f t="shared" si="197"/>
        <v>0</v>
      </c>
      <c r="AB161" s="24">
        <v>0</v>
      </c>
      <c r="AC161" s="24">
        <f t="shared" si="198"/>
        <v>-33</v>
      </c>
      <c r="AD161" s="25"/>
    </row>
    <row r="162" spans="2:30">
      <c r="B162" s="16" t="s">
        <v>1</v>
      </c>
      <c r="C162" s="9" t="s">
        <v>28</v>
      </c>
      <c r="D162" s="8">
        <f>SUM(D163)</f>
        <v>0</v>
      </c>
      <c r="E162" s="8">
        <f>SUM(E163)</f>
        <v>0</v>
      </c>
      <c r="F162" s="8">
        <f t="shared" ref="F162:H163" si="233">SUM(F163)</f>
        <v>0.5</v>
      </c>
      <c r="G162" s="8">
        <f t="shared" si="233"/>
        <v>0</v>
      </c>
      <c r="H162" s="8">
        <f t="shared" si="233"/>
        <v>0</v>
      </c>
      <c r="I162" s="8">
        <f t="shared" ref="I162:L163" si="234">SUM(I163)</f>
        <v>0.39040000000000002</v>
      </c>
      <c r="J162" s="8">
        <f t="shared" si="234"/>
        <v>0</v>
      </c>
      <c r="K162" s="8">
        <f t="shared" si="234"/>
        <v>0</v>
      </c>
      <c r="L162" s="8">
        <f t="shared" si="234"/>
        <v>0</v>
      </c>
      <c r="M162" s="8">
        <f>SUM(M163)</f>
        <v>1</v>
      </c>
      <c r="N162" s="8">
        <f>SUM(N163)</f>
        <v>0</v>
      </c>
      <c r="O162" s="8">
        <f t="shared" ref="O162:Q163" si="235">SUM(O163)</f>
        <v>1</v>
      </c>
      <c r="P162" s="8">
        <f t="shared" si="235"/>
        <v>0</v>
      </c>
      <c r="Q162" s="8">
        <f t="shared" si="235"/>
        <v>0</v>
      </c>
      <c r="R162" s="8">
        <f t="shared" ref="R162:V163" si="236">SUM(R163)</f>
        <v>0.2928</v>
      </c>
      <c r="S162" s="8">
        <f t="shared" si="236"/>
        <v>0</v>
      </c>
      <c r="T162" s="8">
        <f t="shared" si="236"/>
        <v>0</v>
      </c>
      <c r="U162" s="8">
        <f t="shared" si="236"/>
        <v>0</v>
      </c>
      <c r="V162" s="8">
        <f t="shared" si="236"/>
        <v>0</v>
      </c>
      <c r="W162" s="8">
        <f t="shared" ref="W162:AB163" si="237">SUM(W163)</f>
        <v>1</v>
      </c>
      <c r="X162" s="8">
        <f t="shared" si="237"/>
        <v>0</v>
      </c>
      <c r="Y162" s="8">
        <f t="shared" si="237"/>
        <v>1</v>
      </c>
      <c r="Z162" s="22">
        <f t="shared" si="237"/>
        <v>0</v>
      </c>
      <c r="AA162" s="8">
        <f t="shared" si="197"/>
        <v>0</v>
      </c>
      <c r="AB162" s="24">
        <f t="shared" si="237"/>
        <v>1</v>
      </c>
      <c r="AC162" s="24">
        <f t="shared" si="198"/>
        <v>0</v>
      </c>
      <c r="AD162" s="25"/>
    </row>
    <row r="163" spans="2:30">
      <c r="B163" s="16" t="s">
        <v>1</v>
      </c>
      <c r="C163" s="10" t="s">
        <v>29</v>
      </c>
      <c r="D163" s="8">
        <f>SUM(D164)</f>
        <v>0</v>
      </c>
      <c r="E163" s="8">
        <f>SUM(E164)</f>
        <v>0</v>
      </c>
      <c r="F163" s="8">
        <f t="shared" si="233"/>
        <v>0.5</v>
      </c>
      <c r="G163" s="8">
        <f t="shared" si="233"/>
        <v>0</v>
      </c>
      <c r="H163" s="8">
        <f t="shared" si="233"/>
        <v>0</v>
      </c>
      <c r="I163" s="8">
        <f t="shared" si="234"/>
        <v>0.39040000000000002</v>
      </c>
      <c r="J163" s="8">
        <f t="shared" si="234"/>
        <v>0</v>
      </c>
      <c r="K163" s="8">
        <f t="shared" si="234"/>
        <v>0</v>
      </c>
      <c r="L163" s="8">
        <f t="shared" si="234"/>
        <v>0</v>
      </c>
      <c r="M163" s="8">
        <f>SUM(M164)</f>
        <v>1</v>
      </c>
      <c r="N163" s="8">
        <f>SUM(N164)</f>
        <v>0</v>
      </c>
      <c r="O163" s="8">
        <f t="shared" si="235"/>
        <v>1</v>
      </c>
      <c r="P163" s="8">
        <f t="shared" si="235"/>
        <v>0</v>
      </c>
      <c r="Q163" s="8">
        <f t="shared" si="235"/>
        <v>0</v>
      </c>
      <c r="R163" s="8">
        <f t="shared" si="236"/>
        <v>0.2928</v>
      </c>
      <c r="S163" s="8">
        <f t="shared" si="236"/>
        <v>0</v>
      </c>
      <c r="T163" s="8">
        <f t="shared" si="236"/>
        <v>0</v>
      </c>
      <c r="U163" s="8">
        <f t="shared" si="236"/>
        <v>0</v>
      </c>
      <c r="V163" s="8">
        <f t="shared" si="236"/>
        <v>0</v>
      </c>
      <c r="W163" s="8">
        <f t="shared" si="237"/>
        <v>1</v>
      </c>
      <c r="X163" s="8">
        <f t="shared" si="237"/>
        <v>0</v>
      </c>
      <c r="Y163" s="8">
        <f t="shared" si="237"/>
        <v>1</v>
      </c>
      <c r="Z163" s="22">
        <f t="shared" si="237"/>
        <v>0</v>
      </c>
      <c r="AA163" s="8">
        <f t="shared" si="197"/>
        <v>0</v>
      </c>
      <c r="AB163" s="24">
        <f t="shared" si="237"/>
        <v>1</v>
      </c>
      <c r="AC163" s="24">
        <f t="shared" si="198"/>
        <v>0</v>
      </c>
      <c r="AD163" s="25"/>
    </row>
    <row r="164" spans="2:30" ht="30">
      <c r="B164" s="16" t="s">
        <v>1</v>
      </c>
      <c r="C164" s="11" t="s">
        <v>30</v>
      </c>
      <c r="D164" s="8">
        <v>0</v>
      </c>
      <c r="E164" s="8">
        <v>0</v>
      </c>
      <c r="F164" s="8">
        <v>0.5</v>
      </c>
      <c r="G164" s="8">
        <v>0</v>
      </c>
      <c r="H164" s="8">
        <v>0</v>
      </c>
      <c r="I164" s="8">
        <v>0.39040000000000002</v>
      </c>
      <c r="J164" s="8">
        <v>0</v>
      </c>
      <c r="K164" s="8">
        <v>0</v>
      </c>
      <c r="L164" s="8">
        <v>0</v>
      </c>
      <c r="M164" s="8">
        <v>1</v>
      </c>
      <c r="N164" s="8">
        <v>0</v>
      </c>
      <c r="O164" s="8">
        <v>1</v>
      </c>
      <c r="P164" s="8">
        <v>0</v>
      </c>
      <c r="Q164" s="8">
        <v>0</v>
      </c>
      <c r="R164" s="8">
        <v>0.2928</v>
      </c>
      <c r="S164" s="8">
        <v>0</v>
      </c>
      <c r="T164" s="8">
        <v>0</v>
      </c>
      <c r="U164" s="8">
        <v>0</v>
      </c>
      <c r="V164" s="8">
        <v>0</v>
      </c>
      <c r="W164" s="8">
        <v>1</v>
      </c>
      <c r="X164" s="8">
        <v>0</v>
      </c>
      <c r="Y164" s="8">
        <v>1</v>
      </c>
      <c r="Z164" s="22">
        <v>0</v>
      </c>
      <c r="AA164" s="8">
        <f t="shared" si="197"/>
        <v>0</v>
      </c>
      <c r="AB164" s="24">
        <v>1</v>
      </c>
      <c r="AC164" s="24">
        <f t="shared" si="198"/>
        <v>0</v>
      </c>
      <c r="AD164" s="25"/>
    </row>
    <row r="165" spans="2:30" ht="30">
      <c r="B165" s="16" t="s">
        <v>68</v>
      </c>
      <c r="C165" s="5" t="s">
        <v>69</v>
      </c>
      <c r="D165" s="6">
        <f t="shared" ref="D165:AB165" si="238">SUM(D166)</f>
        <v>45</v>
      </c>
      <c r="E165" s="6">
        <f t="shared" si="238"/>
        <v>0</v>
      </c>
      <c r="F165" s="6">
        <f t="shared" si="238"/>
        <v>49.19</v>
      </c>
      <c r="G165" s="6">
        <f t="shared" si="238"/>
        <v>0</v>
      </c>
      <c r="H165" s="6">
        <f t="shared" si="238"/>
        <v>0</v>
      </c>
      <c r="I165" s="6">
        <f t="shared" si="238"/>
        <v>48.426600000000001</v>
      </c>
      <c r="J165" s="6">
        <f t="shared" si="238"/>
        <v>0</v>
      </c>
      <c r="K165" s="6">
        <f t="shared" si="238"/>
        <v>0</v>
      </c>
      <c r="L165" s="6">
        <f t="shared" si="238"/>
        <v>0</v>
      </c>
      <c r="M165" s="6">
        <f t="shared" si="238"/>
        <v>60</v>
      </c>
      <c r="N165" s="6">
        <f t="shared" si="238"/>
        <v>0</v>
      </c>
      <c r="O165" s="6">
        <f t="shared" si="238"/>
        <v>60</v>
      </c>
      <c r="P165" s="6">
        <f t="shared" si="238"/>
        <v>0</v>
      </c>
      <c r="Q165" s="6">
        <f t="shared" si="238"/>
        <v>0</v>
      </c>
      <c r="R165" s="6">
        <f t="shared" si="238"/>
        <v>28.99108</v>
      </c>
      <c r="S165" s="6">
        <f t="shared" si="238"/>
        <v>0</v>
      </c>
      <c r="T165" s="6">
        <f t="shared" si="238"/>
        <v>0</v>
      </c>
      <c r="U165" s="6">
        <f t="shared" si="238"/>
        <v>0</v>
      </c>
      <c r="V165" s="6">
        <f t="shared" si="238"/>
        <v>0</v>
      </c>
      <c r="W165" s="6">
        <f t="shared" si="238"/>
        <v>60</v>
      </c>
      <c r="X165" s="6">
        <f t="shared" si="238"/>
        <v>0</v>
      </c>
      <c r="Y165" s="6">
        <f t="shared" si="238"/>
        <v>60</v>
      </c>
      <c r="Z165" s="21">
        <f t="shared" si="238"/>
        <v>0</v>
      </c>
      <c r="AA165" s="6">
        <f t="shared" si="197"/>
        <v>0</v>
      </c>
      <c r="AB165" s="12">
        <f t="shared" si="238"/>
        <v>1</v>
      </c>
      <c r="AC165" s="12">
        <f t="shared" si="198"/>
        <v>-59</v>
      </c>
      <c r="AD165" s="25"/>
    </row>
    <row r="166" spans="2:30">
      <c r="B166" s="16" t="s">
        <v>1</v>
      </c>
      <c r="C166" s="7" t="s">
        <v>22</v>
      </c>
      <c r="D166" s="8">
        <f t="shared" ref="D166:Z166" si="239">SUM(D167:D168)</f>
        <v>45</v>
      </c>
      <c r="E166" s="8">
        <f t="shared" si="239"/>
        <v>0</v>
      </c>
      <c r="F166" s="8">
        <f t="shared" si="239"/>
        <v>49.19</v>
      </c>
      <c r="G166" s="8">
        <f t="shared" si="239"/>
        <v>0</v>
      </c>
      <c r="H166" s="8">
        <f t="shared" si="239"/>
        <v>0</v>
      </c>
      <c r="I166" s="8">
        <f t="shared" si="239"/>
        <v>48.426600000000001</v>
      </c>
      <c r="J166" s="8">
        <f t="shared" si="239"/>
        <v>0</v>
      </c>
      <c r="K166" s="8">
        <f t="shared" si="239"/>
        <v>0</v>
      </c>
      <c r="L166" s="8">
        <f t="shared" si="239"/>
        <v>0</v>
      </c>
      <c r="M166" s="8">
        <f t="shared" si="239"/>
        <v>60</v>
      </c>
      <c r="N166" s="8">
        <f t="shared" si="239"/>
        <v>0</v>
      </c>
      <c r="O166" s="8">
        <f t="shared" si="239"/>
        <v>60</v>
      </c>
      <c r="P166" s="8">
        <f t="shared" si="239"/>
        <v>0</v>
      </c>
      <c r="Q166" s="8">
        <f t="shared" si="239"/>
        <v>0</v>
      </c>
      <c r="R166" s="8">
        <f t="shared" si="239"/>
        <v>28.99108</v>
      </c>
      <c r="S166" s="8">
        <f t="shared" si="239"/>
        <v>0</v>
      </c>
      <c r="T166" s="8">
        <f t="shared" si="239"/>
        <v>0</v>
      </c>
      <c r="U166" s="8">
        <f t="shared" si="239"/>
        <v>0</v>
      </c>
      <c r="V166" s="8">
        <f t="shared" si="239"/>
        <v>0</v>
      </c>
      <c r="W166" s="8">
        <f t="shared" si="239"/>
        <v>60</v>
      </c>
      <c r="X166" s="8">
        <f t="shared" si="239"/>
        <v>0</v>
      </c>
      <c r="Y166" s="8">
        <f t="shared" si="239"/>
        <v>60</v>
      </c>
      <c r="Z166" s="22">
        <f t="shared" si="239"/>
        <v>0</v>
      </c>
      <c r="AA166" s="8">
        <f t="shared" si="197"/>
        <v>0</v>
      </c>
      <c r="AB166" s="24">
        <f t="shared" ref="AB166" si="240">SUM(AB167:AB168)</f>
        <v>1</v>
      </c>
      <c r="AC166" s="24">
        <f t="shared" si="198"/>
        <v>-59</v>
      </c>
      <c r="AD166" s="25"/>
    </row>
    <row r="167" spans="2:30">
      <c r="B167" s="16" t="s">
        <v>1</v>
      </c>
      <c r="C167" s="9" t="s">
        <v>24</v>
      </c>
      <c r="D167" s="8">
        <v>44</v>
      </c>
      <c r="E167" s="8">
        <v>0</v>
      </c>
      <c r="F167" s="8">
        <v>47.89</v>
      </c>
      <c r="G167" s="8">
        <v>0</v>
      </c>
      <c r="H167" s="8">
        <v>0</v>
      </c>
      <c r="I167" s="8">
        <v>47.219320000000003</v>
      </c>
      <c r="J167" s="8">
        <v>0</v>
      </c>
      <c r="K167" s="8">
        <v>0</v>
      </c>
      <c r="L167" s="8">
        <v>0</v>
      </c>
      <c r="M167" s="8">
        <v>59</v>
      </c>
      <c r="N167" s="8">
        <v>0</v>
      </c>
      <c r="O167" s="8">
        <v>59</v>
      </c>
      <c r="P167" s="8">
        <v>0</v>
      </c>
      <c r="Q167" s="8">
        <v>0</v>
      </c>
      <c r="R167" s="8">
        <v>28.819279999999999</v>
      </c>
      <c r="S167" s="8">
        <v>0</v>
      </c>
      <c r="T167" s="8">
        <v>0</v>
      </c>
      <c r="U167" s="8">
        <v>0</v>
      </c>
      <c r="V167" s="8">
        <v>0</v>
      </c>
      <c r="W167" s="8">
        <v>59</v>
      </c>
      <c r="X167" s="8">
        <v>0</v>
      </c>
      <c r="Y167" s="8">
        <v>59</v>
      </c>
      <c r="Z167" s="22">
        <v>0</v>
      </c>
      <c r="AA167" s="8">
        <f t="shared" si="197"/>
        <v>0</v>
      </c>
      <c r="AB167" s="24">
        <v>0</v>
      </c>
      <c r="AC167" s="24">
        <f t="shared" si="198"/>
        <v>-59</v>
      </c>
      <c r="AD167" s="25"/>
    </row>
    <row r="168" spans="2:30">
      <c r="B168" s="16" t="s">
        <v>1</v>
      </c>
      <c r="C168" s="9" t="s">
        <v>28</v>
      </c>
      <c r="D168" s="8">
        <f>SUM(D169)</f>
        <v>1</v>
      </c>
      <c r="E168" s="8">
        <f>SUM(E169)</f>
        <v>0</v>
      </c>
      <c r="F168" s="8">
        <f t="shared" ref="F168:H169" si="241">SUM(F169)</f>
        <v>1.3</v>
      </c>
      <c r="G168" s="8">
        <f t="shared" si="241"/>
        <v>0</v>
      </c>
      <c r="H168" s="8">
        <f t="shared" si="241"/>
        <v>0</v>
      </c>
      <c r="I168" s="8">
        <f t="shared" ref="I168:L169" si="242">SUM(I169)</f>
        <v>1.2072799999999999</v>
      </c>
      <c r="J168" s="8">
        <f t="shared" si="242"/>
        <v>0</v>
      </c>
      <c r="K168" s="8">
        <f t="shared" si="242"/>
        <v>0</v>
      </c>
      <c r="L168" s="8">
        <f t="shared" si="242"/>
        <v>0</v>
      </c>
      <c r="M168" s="8">
        <f>SUM(M169)</f>
        <v>1</v>
      </c>
      <c r="N168" s="8">
        <f>SUM(N169)</f>
        <v>0</v>
      </c>
      <c r="O168" s="8">
        <f t="shared" ref="O168:Q169" si="243">SUM(O169)</f>
        <v>1</v>
      </c>
      <c r="P168" s="8">
        <f t="shared" si="243"/>
        <v>0</v>
      </c>
      <c r="Q168" s="8">
        <f t="shared" si="243"/>
        <v>0</v>
      </c>
      <c r="R168" s="8">
        <f t="shared" ref="R168:V169" si="244">SUM(R169)</f>
        <v>0.17180000000000001</v>
      </c>
      <c r="S168" s="8">
        <f t="shared" si="244"/>
        <v>0</v>
      </c>
      <c r="T168" s="8">
        <f t="shared" si="244"/>
        <v>0</v>
      </c>
      <c r="U168" s="8">
        <f t="shared" si="244"/>
        <v>0</v>
      </c>
      <c r="V168" s="8">
        <f t="shared" si="244"/>
        <v>0</v>
      </c>
      <c r="W168" s="8">
        <f t="shared" ref="W168:AB169" si="245">SUM(W169)</f>
        <v>1</v>
      </c>
      <c r="X168" s="8">
        <f t="shared" si="245"/>
        <v>0</v>
      </c>
      <c r="Y168" s="8">
        <f t="shared" si="245"/>
        <v>1</v>
      </c>
      <c r="Z168" s="22">
        <f t="shared" si="245"/>
        <v>0</v>
      </c>
      <c r="AA168" s="8">
        <f t="shared" si="197"/>
        <v>0</v>
      </c>
      <c r="AB168" s="24">
        <f t="shared" si="245"/>
        <v>1</v>
      </c>
      <c r="AC168" s="24">
        <f t="shared" si="198"/>
        <v>0</v>
      </c>
      <c r="AD168" s="25"/>
    </row>
    <row r="169" spans="2:30">
      <c r="B169" s="16" t="s">
        <v>1</v>
      </c>
      <c r="C169" s="10" t="s">
        <v>29</v>
      </c>
      <c r="D169" s="8">
        <f>SUM(D170)</f>
        <v>1</v>
      </c>
      <c r="E169" s="8">
        <f>SUM(E170)</f>
        <v>0</v>
      </c>
      <c r="F169" s="8">
        <f t="shared" si="241"/>
        <v>1.3</v>
      </c>
      <c r="G169" s="8">
        <f t="shared" si="241"/>
        <v>0</v>
      </c>
      <c r="H169" s="8">
        <f t="shared" si="241"/>
        <v>0</v>
      </c>
      <c r="I169" s="8">
        <f t="shared" si="242"/>
        <v>1.2072799999999999</v>
      </c>
      <c r="J169" s="8">
        <f t="shared" si="242"/>
        <v>0</v>
      </c>
      <c r="K169" s="8">
        <f t="shared" si="242"/>
        <v>0</v>
      </c>
      <c r="L169" s="8">
        <f t="shared" si="242"/>
        <v>0</v>
      </c>
      <c r="M169" s="8">
        <f>SUM(M170)</f>
        <v>1</v>
      </c>
      <c r="N169" s="8">
        <f>SUM(N170)</f>
        <v>0</v>
      </c>
      <c r="O169" s="8">
        <f t="shared" si="243"/>
        <v>1</v>
      </c>
      <c r="P169" s="8">
        <f t="shared" si="243"/>
        <v>0</v>
      </c>
      <c r="Q169" s="8">
        <f t="shared" si="243"/>
        <v>0</v>
      </c>
      <c r="R169" s="8">
        <f t="shared" si="244"/>
        <v>0.17180000000000001</v>
      </c>
      <c r="S169" s="8">
        <f t="shared" si="244"/>
        <v>0</v>
      </c>
      <c r="T169" s="8">
        <f t="shared" si="244"/>
        <v>0</v>
      </c>
      <c r="U169" s="8">
        <f t="shared" si="244"/>
        <v>0</v>
      </c>
      <c r="V169" s="8">
        <f t="shared" si="244"/>
        <v>0</v>
      </c>
      <c r="W169" s="8">
        <f t="shared" si="245"/>
        <v>1</v>
      </c>
      <c r="X169" s="8">
        <f t="shared" si="245"/>
        <v>0</v>
      </c>
      <c r="Y169" s="8">
        <f t="shared" si="245"/>
        <v>1</v>
      </c>
      <c r="Z169" s="22">
        <f t="shared" si="245"/>
        <v>0</v>
      </c>
      <c r="AA169" s="8">
        <f t="shared" si="197"/>
        <v>0</v>
      </c>
      <c r="AB169" s="24">
        <f t="shared" si="245"/>
        <v>1</v>
      </c>
      <c r="AC169" s="24">
        <f t="shared" si="198"/>
        <v>0</v>
      </c>
      <c r="AD169" s="25"/>
    </row>
    <row r="170" spans="2:30" ht="30">
      <c r="B170" s="16" t="s">
        <v>1</v>
      </c>
      <c r="C170" s="11" t="s">
        <v>30</v>
      </c>
      <c r="D170" s="8">
        <v>1</v>
      </c>
      <c r="E170" s="8">
        <v>0</v>
      </c>
      <c r="F170" s="8">
        <v>1.3</v>
      </c>
      <c r="G170" s="8">
        <v>0</v>
      </c>
      <c r="H170" s="8">
        <v>0</v>
      </c>
      <c r="I170" s="8">
        <v>1.2072799999999999</v>
      </c>
      <c r="J170" s="8">
        <v>0</v>
      </c>
      <c r="K170" s="8">
        <v>0</v>
      </c>
      <c r="L170" s="8">
        <v>0</v>
      </c>
      <c r="M170" s="8">
        <v>1</v>
      </c>
      <c r="N170" s="8">
        <v>0</v>
      </c>
      <c r="O170" s="8">
        <v>1</v>
      </c>
      <c r="P170" s="8">
        <v>0</v>
      </c>
      <c r="Q170" s="8">
        <v>0</v>
      </c>
      <c r="R170" s="8">
        <v>0.17180000000000001</v>
      </c>
      <c r="S170" s="8">
        <v>0</v>
      </c>
      <c r="T170" s="8">
        <v>0</v>
      </c>
      <c r="U170" s="8">
        <v>0</v>
      </c>
      <c r="V170" s="8">
        <v>0</v>
      </c>
      <c r="W170" s="8">
        <v>1</v>
      </c>
      <c r="X170" s="8">
        <v>0</v>
      </c>
      <c r="Y170" s="8">
        <v>1</v>
      </c>
      <c r="Z170" s="22">
        <v>0</v>
      </c>
      <c r="AA170" s="8">
        <f t="shared" si="197"/>
        <v>0</v>
      </c>
      <c r="AB170" s="24">
        <v>1</v>
      </c>
      <c r="AC170" s="24">
        <f t="shared" si="198"/>
        <v>0</v>
      </c>
      <c r="AD170" s="25"/>
    </row>
    <row r="171" spans="2:30" ht="45">
      <c r="B171" s="16" t="s">
        <v>70</v>
      </c>
      <c r="C171" s="5" t="s">
        <v>71</v>
      </c>
      <c r="D171" s="6">
        <f t="shared" ref="D171:Z171" si="246">SUM(D174,D181)</f>
        <v>1100</v>
      </c>
      <c r="E171" s="6">
        <f t="shared" si="246"/>
        <v>15</v>
      </c>
      <c r="F171" s="6">
        <f t="shared" si="246"/>
        <v>964.5100000000001</v>
      </c>
      <c r="G171" s="6">
        <f t="shared" si="246"/>
        <v>0</v>
      </c>
      <c r="H171" s="6">
        <f t="shared" si="246"/>
        <v>40.47</v>
      </c>
      <c r="I171" s="6">
        <f t="shared" si="246"/>
        <v>949.09172000000001</v>
      </c>
      <c r="J171" s="6">
        <f t="shared" si="246"/>
        <v>0</v>
      </c>
      <c r="K171" s="6">
        <f t="shared" si="246"/>
        <v>460.24342999999999</v>
      </c>
      <c r="L171" s="6">
        <f t="shared" si="246"/>
        <v>19.5931</v>
      </c>
      <c r="M171" s="6">
        <f t="shared" si="246"/>
        <v>1100</v>
      </c>
      <c r="N171" s="6">
        <f t="shared" si="246"/>
        <v>15</v>
      </c>
      <c r="O171" s="6">
        <f t="shared" si="246"/>
        <v>5473.3</v>
      </c>
      <c r="P171" s="6">
        <f t="shared" si="246"/>
        <v>0</v>
      </c>
      <c r="Q171" s="6">
        <f t="shared" si="246"/>
        <v>60.784999999999997</v>
      </c>
      <c r="R171" s="6">
        <f t="shared" si="246"/>
        <v>2845.6262299999994</v>
      </c>
      <c r="S171" s="6">
        <f t="shared" si="246"/>
        <v>0</v>
      </c>
      <c r="T171" s="6">
        <f t="shared" si="246"/>
        <v>0</v>
      </c>
      <c r="U171" s="6">
        <f t="shared" si="246"/>
        <v>120.66194999999999</v>
      </c>
      <c r="V171" s="6">
        <f t="shared" si="246"/>
        <v>37.715169999999993</v>
      </c>
      <c r="W171" s="6">
        <f t="shared" si="246"/>
        <v>7100</v>
      </c>
      <c r="X171" s="6">
        <f t="shared" si="246"/>
        <v>20</v>
      </c>
      <c r="Y171" s="6">
        <f t="shared" si="246"/>
        <v>9020</v>
      </c>
      <c r="Z171" s="21">
        <f t="shared" si="246"/>
        <v>20</v>
      </c>
      <c r="AA171" s="6">
        <f t="shared" si="197"/>
        <v>1920</v>
      </c>
      <c r="AB171" s="12">
        <f t="shared" ref="AB171" si="247">SUM(AB174,AB181)</f>
        <v>5927</v>
      </c>
      <c r="AC171" s="12">
        <f t="shared" si="198"/>
        <v>-3093</v>
      </c>
      <c r="AD171" s="260" t="s">
        <v>1086</v>
      </c>
    </row>
    <row r="172" spans="2:30">
      <c r="B172" s="16" t="s">
        <v>1</v>
      </c>
      <c r="C172" s="7" t="s">
        <v>20</v>
      </c>
      <c r="D172" s="8">
        <v>37</v>
      </c>
      <c r="E172" s="8">
        <v>0</v>
      </c>
      <c r="F172" s="8">
        <v>0</v>
      </c>
      <c r="G172" s="8">
        <v>0</v>
      </c>
      <c r="H172" s="8">
        <v>0</v>
      </c>
      <c r="I172" s="8">
        <v>0</v>
      </c>
      <c r="J172" s="8">
        <v>0</v>
      </c>
      <c r="K172" s="8">
        <v>0</v>
      </c>
      <c r="L172" s="8">
        <v>0</v>
      </c>
      <c r="M172" s="8">
        <v>370</v>
      </c>
      <c r="N172" s="8">
        <v>0</v>
      </c>
      <c r="O172" s="8">
        <v>0</v>
      </c>
      <c r="P172" s="8">
        <v>0</v>
      </c>
      <c r="Q172" s="8">
        <v>0</v>
      </c>
      <c r="R172" s="8">
        <v>0</v>
      </c>
      <c r="S172" s="8">
        <v>0</v>
      </c>
      <c r="T172" s="8">
        <v>0</v>
      </c>
      <c r="U172" s="8">
        <v>0</v>
      </c>
      <c r="V172" s="8">
        <v>0</v>
      </c>
      <c r="W172" s="8">
        <v>431</v>
      </c>
      <c r="X172" s="8">
        <v>0</v>
      </c>
      <c r="Y172" s="8">
        <v>470</v>
      </c>
      <c r="Z172" s="22">
        <v>0</v>
      </c>
      <c r="AA172" s="8">
        <f t="shared" si="197"/>
        <v>39</v>
      </c>
      <c r="AB172" s="24">
        <v>420</v>
      </c>
      <c r="AC172" s="24">
        <f t="shared" si="198"/>
        <v>-50</v>
      </c>
      <c r="AD172" s="261"/>
    </row>
    <row r="173" spans="2:30">
      <c r="B173" s="16" t="s">
        <v>1</v>
      </c>
      <c r="C173" s="7" t="s">
        <v>21</v>
      </c>
      <c r="D173" s="8">
        <v>6</v>
      </c>
      <c r="E173" s="8">
        <v>0</v>
      </c>
      <c r="F173" s="8">
        <v>0</v>
      </c>
      <c r="G173" s="8">
        <v>0</v>
      </c>
      <c r="H173" s="8">
        <v>0</v>
      </c>
      <c r="I173" s="8">
        <v>0</v>
      </c>
      <c r="J173" s="8">
        <v>0</v>
      </c>
      <c r="K173" s="8">
        <v>0</v>
      </c>
      <c r="L173" s="8">
        <v>0</v>
      </c>
      <c r="M173" s="8">
        <v>0</v>
      </c>
      <c r="N173" s="8">
        <v>0</v>
      </c>
      <c r="O173" s="8">
        <v>0</v>
      </c>
      <c r="P173" s="8">
        <v>0</v>
      </c>
      <c r="Q173" s="8">
        <v>0</v>
      </c>
      <c r="R173" s="8">
        <v>0</v>
      </c>
      <c r="S173" s="8">
        <v>0</v>
      </c>
      <c r="T173" s="8">
        <v>0</v>
      </c>
      <c r="U173" s="8">
        <v>0</v>
      </c>
      <c r="V173" s="8">
        <v>0</v>
      </c>
      <c r="W173" s="8">
        <v>22</v>
      </c>
      <c r="X173" s="8">
        <v>0</v>
      </c>
      <c r="Y173" s="8">
        <v>22</v>
      </c>
      <c r="Z173" s="22">
        <v>0</v>
      </c>
      <c r="AA173" s="8">
        <f t="shared" si="197"/>
        <v>0</v>
      </c>
      <c r="AB173" s="24">
        <v>22</v>
      </c>
      <c r="AC173" s="24">
        <f t="shared" si="198"/>
        <v>0</v>
      </c>
      <c r="AD173" s="261"/>
    </row>
    <row r="174" spans="2:30">
      <c r="B174" s="16" t="s">
        <v>1</v>
      </c>
      <c r="C174" s="7" t="s">
        <v>22</v>
      </c>
      <c r="D174" s="8">
        <f t="shared" ref="D174:Z174" si="248">SUM(D175:D178)</f>
        <v>1088</v>
      </c>
      <c r="E174" s="8">
        <f t="shared" si="248"/>
        <v>14</v>
      </c>
      <c r="F174" s="8">
        <f t="shared" si="248"/>
        <v>962.5100000000001</v>
      </c>
      <c r="G174" s="8">
        <f t="shared" si="248"/>
        <v>0</v>
      </c>
      <c r="H174" s="8">
        <f t="shared" si="248"/>
        <v>33.47</v>
      </c>
      <c r="I174" s="8">
        <f t="shared" si="248"/>
        <v>947.29872</v>
      </c>
      <c r="J174" s="8">
        <f t="shared" si="248"/>
        <v>0</v>
      </c>
      <c r="K174" s="8">
        <f t="shared" si="248"/>
        <v>447.68081000000001</v>
      </c>
      <c r="L174" s="8">
        <f t="shared" si="248"/>
        <v>19.5931</v>
      </c>
      <c r="M174" s="8">
        <f t="shared" si="248"/>
        <v>1095</v>
      </c>
      <c r="N174" s="8">
        <f t="shared" si="248"/>
        <v>14</v>
      </c>
      <c r="O174" s="8">
        <f t="shared" si="248"/>
        <v>5468.3</v>
      </c>
      <c r="P174" s="8">
        <f t="shared" si="248"/>
        <v>0</v>
      </c>
      <c r="Q174" s="8">
        <f t="shared" si="248"/>
        <v>57</v>
      </c>
      <c r="R174" s="8">
        <f t="shared" si="248"/>
        <v>2841.1112299999995</v>
      </c>
      <c r="S174" s="8">
        <f t="shared" si="248"/>
        <v>0</v>
      </c>
      <c r="T174" s="8">
        <f t="shared" si="248"/>
        <v>0</v>
      </c>
      <c r="U174" s="8">
        <f t="shared" si="248"/>
        <v>102.27753</v>
      </c>
      <c r="V174" s="8">
        <f t="shared" si="248"/>
        <v>37.116169999999997</v>
      </c>
      <c r="W174" s="8">
        <f t="shared" si="248"/>
        <v>7094</v>
      </c>
      <c r="X174" s="8">
        <f t="shared" si="248"/>
        <v>20</v>
      </c>
      <c r="Y174" s="8">
        <f t="shared" si="248"/>
        <v>8659</v>
      </c>
      <c r="Z174" s="22">
        <f t="shared" si="248"/>
        <v>20</v>
      </c>
      <c r="AA174" s="8">
        <f t="shared" si="197"/>
        <v>1565</v>
      </c>
      <c r="AB174" s="24">
        <f t="shared" ref="AB174" si="249">SUM(AB175:AB178)</f>
        <v>5921</v>
      </c>
      <c r="AC174" s="24">
        <f t="shared" si="198"/>
        <v>-2738</v>
      </c>
      <c r="AD174" s="261"/>
    </row>
    <row r="175" spans="2:30">
      <c r="B175" s="16" t="s">
        <v>1</v>
      </c>
      <c r="C175" s="9" t="s">
        <v>23</v>
      </c>
      <c r="D175" s="8">
        <v>806</v>
      </c>
      <c r="E175" s="8">
        <v>0</v>
      </c>
      <c r="F175" s="8">
        <v>751.2</v>
      </c>
      <c r="G175" s="8">
        <v>0</v>
      </c>
      <c r="H175" s="8">
        <v>0</v>
      </c>
      <c r="I175" s="8">
        <v>750.58420999999998</v>
      </c>
      <c r="J175" s="8">
        <v>0</v>
      </c>
      <c r="K175" s="8">
        <v>0</v>
      </c>
      <c r="L175" s="8">
        <v>0</v>
      </c>
      <c r="M175" s="8">
        <v>810</v>
      </c>
      <c r="N175" s="8">
        <v>0</v>
      </c>
      <c r="O175" s="8">
        <v>4848.3</v>
      </c>
      <c r="P175" s="8">
        <v>0</v>
      </c>
      <c r="Q175" s="8">
        <v>0</v>
      </c>
      <c r="R175" s="8">
        <v>2474.6932999999999</v>
      </c>
      <c r="S175" s="8">
        <v>0</v>
      </c>
      <c r="T175" s="8">
        <v>0</v>
      </c>
      <c r="U175" s="8">
        <v>0</v>
      </c>
      <c r="V175" s="8">
        <v>0</v>
      </c>
      <c r="W175" s="8">
        <v>6371</v>
      </c>
      <c r="X175" s="8">
        <v>0</v>
      </c>
      <c r="Y175" s="8">
        <v>7637</v>
      </c>
      <c r="Z175" s="22">
        <v>0</v>
      </c>
      <c r="AA175" s="8">
        <f t="shared" si="197"/>
        <v>1266</v>
      </c>
      <c r="AB175" s="24">
        <v>5200</v>
      </c>
      <c r="AC175" s="24">
        <f t="shared" si="198"/>
        <v>-2437</v>
      </c>
      <c r="AD175" s="261"/>
    </row>
    <row r="176" spans="2:30">
      <c r="B176" s="16" t="s">
        <v>1</v>
      </c>
      <c r="C176" s="9" t="s">
        <v>24</v>
      </c>
      <c r="D176" s="8">
        <v>261</v>
      </c>
      <c r="E176" s="8">
        <v>9</v>
      </c>
      <c r="F176" s="8">
        <v>177.11</v>
      </c>
      <c r="G176" s="8">
        <v>0</v>
      </c>
      <c r="H176" s="8">
        <v>28.47</v>
      </c>
      <c r="I176" s="8">
        <v>164.17196000000001</v>
      </c>
      <c r="J176" s="8">
        <v>0</v>
      </c>
      <c r="K176" s="8">
        <v>447.68081000000001</v>
      </c>
      <c r="L176" s="8">
        <v>16.338100000000001</v>
      </c>
      <c r="M176" s="8">
        <v>270</v>
      </c>
      <c r="N176" s="8">
        <v>10</v>
      </c>
      <c r="O176" s="8">
        <v>570</v>
      </c>
      <c r="P176" s="8">
        <v>0</v>
      </c>
      <c r="Q176" s="8">
        <v>45</v>
      </c>
      <c r="R176" s="8">
        <v>328.66325999999998</v>
      </c>
      <c r="S176" s="8">
        <v>0</v>
      </c>
      <c r="T176" s="8">
        <v>0</v>
      </c>
      <c r="U176" s="8">
        <v>102.27753</v>
      </c>
      <c r="V176" s="8">
        <v>37.116169999999997</v>
      </c>
      <c r="W176" s="8">
        <v>702</v>
      </c>
      <c r="X176" s="8">
        <v>10</v>
      </c>
      <c r="Y176" s="8">
        <v>961</v>
      </c>
      <c r="Z176" s="22">
        <v>10</v>
      </c>
      <c r="AA176" s="8">
        <f t="shared" si="197"/>
        <v>259</v>
      </c>
      <c r="AB176" s="24">
        <v>700</v>
      </c>
      <c r="AC176" s="24">
        <f t="shared" si="198"/>
        <v>-261</v>
      </c>
      <c r="AD176" s="261"/>
    </row>
    <row r="177" spans="2:30">
      <c r="B177" s="16" t="s">
        <v>1</v>
      </c>
      <c r="C177" s="9" t="s">
        <v>27</v>
      </c>
      <c r="D177" s="8">
        <v>13</v>
      </c>
      <c r="E177" s="8">
        <v>0</v>
      </c>
      <c r="F177" s="8">
        <v>29.2</v>
      </c>
      <c r="G177" s="8">
        <v>0</v>
      </c>
      <c r="H177" s="8">
        <v>0</v>
      </c>
      <c r="I177" s="8">
        <v>28.23893</v>
      </c>
      <c r="J177" s="8">
        <v>0</v>
      </c>
      <c r="K177" s="8">
        <v>0</v>
      </c>
      <c r="L177" s="8">
        <v>0</v>
      </c>
      <c r="M177" s="8">
        <v>10</v>
      </c>
      <c r="N177" s="8">
        <v>0</v>
      </c>
      <c r="O177" s="8">
        <v>45</v>
      </c>
      <c r="P177" s="8">
        <v>0</v>
      </c>
      <c r="Q177" s="8">
        <v>0</v>
      </c>
      <c r="R177" s="8">
        <v>36.116199999999999</v>
      </c>
      <c r="S177" s="8">
        <v>0</v>
      </c>
      <c r="T177" s="8">
        <v>0</v>
      </c>
      <c r="U177" s="8">
        <v>0</v>
      </c>
      <c r="V177" s="8">
        <v>0</v>
      </c>
      <c r="W177" s="8">
        <v>10</v>
      </c>
      <c r="X177" s="8">
        <v>0</v>
      </c>
      <c r="Y177" s="8">
        <v>50</v>
      </c>
      <c r="Z177" s="22">
        <v>0</v>
      </c>
      <c r="AA177" s="8">
        <f t="shared" si="197"/>
        <v>40</v>
      </c>
      <c r="AB177" s="24">
        <v>10</v>
      </c>
      <c r="AC177" s="24">
        <f t="shared" si="198"/>
        <v>-40</v>
      </c>
      <c r="AD177" s="261"/>
    </row>
    <row r="178" spans="2:30">
      <c r="B178" s="16" t="s">
        <v>1</v>
      </c>
      <c r="C178" s="9" t="s">
        <v>28</v>
      </c>
      <c r="D178" s="8">
        <f>SUM(D179)</f>
        <v>8</v>
      </c>
      <c r="E178" s="8">
        <f>SUM(E179)</f>
        <v>5</v>
      </c>
      <c r="F178" s="8">
        <f t="shared" ref="F178:H179" si="250">SUM(F179)</f>
        <v>5</v>
      </c>
      <c r="G178" s="8">
        <f t="shared" si="250"/>
        <v>0</v>
      </c>
      <c r="H178" s="8">
        <f t="shared" si="250"/>
        <v>5</v>
      </c>
      <c r="I178" s="8">
        <f t="shared" ref="I178:L179" si="251">SUM(I179)</f>
        <v>4.3036199999999996</v>
      </c>
      <c r="J178" s="8">
        <f t="shared" si="251"/>
        <v>0</v>
      </c>
      <c r="K178" s="8">
        <f t="shared" si="251"/>
        <v>0</v>
      </c>
      <c r="L178" s="8">
        <f t="shared" si="251"/>
        <v>3.2549999999999999</v>
      </c>
      <c r="M178" s="8">
        <f>SUM(M179)</f>
        <v>5</v>
      </c>
      <c r="N178" s="8">
        <f>SUM(N179)</f>
        <v>4</v>
      </c>
      <c r="O178" s="8">
        <f t="shared" ref="O178:Q179" si="252">SUM(O179)</f>
        <v>5</v>
      </c>
      <c r="P178" s="8">
        <f t="shared" si="252"/>
        <v>0</v>
      </c>
      <c r="Q178" s="8">
        <f t="shared" si="252"/>
        <v>12</v>
      </c>
      <c r="R178" s="8">
        <f t="shared" ref="R178:V179" si="253">SUM(R179)</f>
        <v>1.6384700000000001</v>
      </c>
      <c r="S178" s="8">
        <f t="shared" si="253"/>
        <v>0</v>
      </c>
      <c r="T178" s="8">
        <f t="shared" si="253"/>
        <v>0</v>
      </c>
      <c r="U178" s="8">
        <f t="shared" si="253"/>
        <v>0</v>
      </c>
      <c r="V178" s="8">
        <f t="shared" si="253"/>
        <v>0</v>
      </c>
      <c r="W178" s="8">
        <f t="shared" ref="W178:AB179" si="254">SUM(W179)</f>
        <v>11</v>
      </c>
      <c r="X178" s="8">
        <f t="shared" si="254"/>
        <v>10</v>
      </c>
      <c r="Y178" s="8">
        <f t="shared" si="254"/>
        <v>11</v>
      </c>
      <c r="Z178" s="22">
        <f t="shared" si="254"/>
        <v>10</v>
      </c>
      <c r="AA178" s="8">
        <f t="shared" si="197"/>
        <v>0</v>
      </c>
      <c r="AB178" s="24">
        <f t="shared" si="254"/>
        <v>11</v>
      </c>
      <c r="AC178" s="24">
        <f t="shared" si="198"/>
        <v>0</v>
      </c>
      <c r="AD178" s="261"/>
    </row>
    <row r="179" spans="2:30">
      <c r="B179" s="16" t="s">
        <v>1</v>
      </c>
      <c r="C179" s="10" t="s">
        <v>29</v>
      </c>
      <c r="D179" s="8">
        <f>SUM(D180)</f>
        <v>8</v>
      </c>
      <c r="E179" s="8">
        <f>SUM(E180)</f>
        <v>5</v>
      </c>
      <c r="F179" s="8">
        <f t="shared" si="250"/>
        <v>5</v>
      </c>
      <c r="G179" s="8">
        <f t="shared" si="250"/>
        <v>0</v>
      </c>
      <c r="H179" s="8">
        <f t="shared" si="250"/>
        <v>5</v>
      </c>
      <c r="I179" s="8">
        <f t="shared" si="251"/>
        <v>4.3036199999999996</v>
      </c>
      <c r="J179" s="8">
        <f t="shared" si="251"/>
        <v>0</v>
      </c>
      <c r="K179" s="8">
        <f t="shared" si="251"/>
        <v>0</v>
      </c>
      <c r="L179" s="8">
        <f t="shared" si="251"/>
        <v>3.2549999999999999</v>
      </c>
      <c r="M179" s="8">
        <f>SUM(M180)</f>
        <v>5</v>
      </c>
      <c r="N179" s="8">
        <f>SUM(N180)</f>
        <v>4</v>
      </c>
      <c r="O179" s="8">
        <f t="shared" si="252"/>
        <v>5</v>
      </c>
      <c r="P179" s="8">
        <f t="shared" si="252"/>
        <v>0</v>
      </c>
      <c r="Q179" s="8">
        <f t="shared" si="252"/>
        <v>12</v>
      </c>
      <c r="R179" s="8">
        <f t="shared" si="253"/>
        <v>1.6384700000000001</v>
      </c>
      <c r="S179" s="8">
        <f t="shared" si="253"/>
        <v>0</v>
      </c>
      <c r="T179" s="8">
        <f t="shared" si="253"/>
        <v>0</v>
      </c>
      <c r="U179" s="8">
        <f t="shared" si="253"/>
        <v>0</v>
      </c>
      <c r="V179" s="8">
        <f t="shared" si="253"/>
        <v>0</v>
      </c>
      <c r="W179" s="8">
        <f t="shared" si="254"/>
        <v>11</v>
      </c>
      <c r="X179" s="8">
        <f t="shared" si="254"/>
        <v>10</v>
      </c>
      <c r="Y179" s="8">
        <f t="shared" si="254"/>
        <v>11</v>
      </c>
      <c r="Z179" s="22">
        <f t="shared" si="254"/>
        <v>10</v>
      </c>
      <c r="AA179" s="8">
        <f t="shared" si="197"/>
        <v>0</v>
      </c>
      <c r="AB179" s="24">
        <f t="shared" si="254"/>
        <v>11</v>
      </c>
      <c r="AC179" s="24">
        <f t="shared" si="198"/>
        <v>0</v>
      </c>
      <c r="AD179" s="261"/>
    </row>
    <row r="180" spans="2:30" ht="30">
      <c r="B180" s="16" t="s">
        <v>1</v>
      </c>
      <c r="C180" s="11" t="s">
        <v>30</v>
      </c>
      <c r="D180" s="8">
        <v>8</v>
      </c>
      <c r="E180" s="8">
        <v>5</v>
      </c>
      <c r="F180" s="8">
        <v>5</v>
      </c>
      <c r="G180" s="8">
        <v>0</v>
      </c>
      <c r="H180" s="8">
        <v>5</v>
      </c>
      <c r="I180" s="8">
        <v>4.3036199999999996</v>
      </c>
      <c r="J180" s="8">
        <v>0</v>
      </c>
      <c r="K180" s="8">
        <v>0</v>
      </c>
      <c r="L180" s="8">
        <v>3.2549999999999999</v>
      </c>
      <c r="M180" s="8">
        <v>5</v>
      </c>
      <c r="N180" s="8">
        <v>4</v>
      </c>
      <c r="O180" s="8">
        <v>5</v>
      </c>
      <c r="P180" s="8">
        <v>0</v>
      </c>
      <c r="Q180" s="8">
        <v>12</v>
      </c>
      <c r="R180" s="8">
        <v>1.6384700000000001</v>
      </c>
      <c r="S180" s="8">
        <v>0</v>
      </c>
      <c r="T180" s="8">
        <v>0</v>
      </c>
      <c r="U180" s="8">
        <v>0</v>
      </c>
      <c r="V180" s="8">
        <v>0</v>
      </c>
      <c r="W180" s="8">
        <v>11</v>
      </c>
      <c r="X180" s="8">
        <v>10</v>
      </c>
      <c r="Y180" s="8">
        <v>11</v>
      </c>
      <c r="Z180" s="22">
        <v>10</v>
      </c>
      <c r="AA180" s="8">
        <f t="shared" si="197"/>
        <v>0</v>
      </c>
      <c r="AB180" s="24">
        <v>11</v>
      </c>
      <c r="AC180" s="24">
        <f t="shared" si="198"/>
        <v>0</v>
      </c>
      <c r="AD180" s="261"/>
    </row>
    <row r="181" spans="2:30">
      <c r="B181" s="16" t="s">
        <v>1</v>
      </c>
      <c r="C181" s="7" t="s">
        <v>32</v>
      </c>
      <c r="D181" s="8">
        <v>12</v>
      </c>
      <c r="E181" s="8">
        <v>1</v>
      </c>
      <c r="F181" s="8">
        <v>2</v>
      </c>
      <c r="G181" s="8">
        <v>0</v>
      </c>
      <c r="H181" s="8">
        <v>7</v>
      </c>
      <c r="I181" s="8">
        <v>1.7929999999999999</v>
      </c>
      <c r="J181" s="8">
        <v>0</v>
      </c>
      <c r="K181" s="8">
        <v>12.562620000000001</v>
      </c>
      <c r="L181" s="8">
        <v>0</v>
      </c>
      <c r="M181" s="8">
        <v>5</v>
      </c>
      <c r="N181" s="8">
        <v>1</v>
      </c>
      <c r="O181" s="8">
        <v>5</v>
      </c>
      <c r="P181" s="8">
        <v>0</v>
      </c>
      <c r="Q181" s="8">
        <v>3.7850000000000001</v>
      </c>
      <c r="R181" s="8">
        <v>4.5149999999999997</v>
      </c>
      <c r="S181" s="8">
        <v>0</v>
      </c>
      <c r="T181" s="8">
        <v>0</v>
      </c>
      <c r="U181" s="8">
        <v>18.384419999999999</v>
      </c>
      <c r="V181" s="8">
        <v>0.59899999999999998</v>
      </c>
      <c r="W181" s="8">
        <v>6</v>
      </c>
      <c r="X181" s="8">
        <v>0</v>
      </c>
      <c r="Y181" s="8">
        <v>361</v>
      </c>
      <c r="Z181" s="22">
        <v>0</v>
      </c>
      <c r="AA181" s="8">
        <f t="shared" si="197"/>
        <v>355</v>
      </c>
      <c r="AB181" s="24">
        <v>6</v>
      </c>
      <c r="AC181" s="24">
        <f t="shared" si="198"/>
        <v>-355</v>
      </c>
      <c r="AD181" s="262"/>
    </row>
    <row r="182" spans="2:30" ht="30">
      <c r="B182" s="16" t="s">
        <v>72</v>
      </c>
      <c r="C182" s="5" t="s">
        <v>73</v>
      </c>
      <c r="D182" s="6">
        <f t="shared" ref="D182:Z182" si="255">SUM(D185,D193)</f>
        <v>2600</v>
      </c>
      <c r="E182" s="6">
        <f t="shared" si="255"/>
        <v>345</v>
      </c>
      <c r="F182" s="6">
        <f t="shared" si="255"/>
        <v>2599.1</v>
      </c>
      <c r="G182" s="6">
        <f t="shared" si="255"/>
        <v>0</v>
      </c>
      <c r="H182" s="6">
        <f t="shared" si="255"/>
        <v>345</v>
      </c>
      <c r="I182" s="6">
        <f t="shared" si="255"/>
        <v>2494.0360799999999</v>
      </c>
      <c r="J182" s="6">
        <f t="shared" si="255"/>
        <v>0</v>
      </c>
      <c r="K182" s="6">
        <f t="shared" si="255"/>
        <v>0</v>
      </c>
      <c r="L182" s="6">
        <f t="shared" si="255"/>
        <v>265.61689000000001</v>
      </c>
      <c r="M182" s="6">
        <f t="shared" si="255"/>
        <v>4353</v>
      </c>
      <c r="N182" s="6">
        <f t="shared" si="255"/>
        <v>400</v>
      </c>
      <c r="O182" s="6">
        <f t="shared" si="255"/>
        <v>4353</v>
      </c>
      <c r="P182" s="6">
        <f t="shared" si="255"/>
        <v>0</v>
      </c>
      <c r="Q182" s="6">
        <f t="shared" si="255"/>
        <v>400</v>
      </c>
      <c r="R182" s="6">
        <f t="shared" si="255"/>
        <v>2524.5796100000002</v>
      </c>
      <c r="S182" s="6">
        <f t="shared" si="255"/>
        <v>0</v>
      </c>
      <c r="T182" s="6">
        <f t="shared" si="255"/>
        <v>0</v>
      </c>
      <c r="U182" s="6">
        <f t="shared" si="255"/>
        <v>0</v>
      </c>
      <c r="V182" s="6">
        <f t="shared" si="255"/>
        <v>56.506900000000002</v>
      </c>
      <c r="W182" s="6">
        <f t="shared" si="255"/>
        <v>5000</v>
      </c>
      <c r="X182" s="6">
        <f t="shared" si="255"/>
        <v>400</v>
      </c>
      <c r="Y182" s="6">
        <f t="shared" si="255"/>
        <v>5600</v>
      </c>
      <c r="Z182" s="21">
        <f t="shared" si="255"/>
        <v>400</v>
      </c>
      <c r="AA182" s="6">
        <f t="shared" si="197"/>
        <v>600</v>
      </c>
      <c r="AB182" s="12">
        <f t="shared" ref="AB182" si="256">SUM(AB185,AB193)</f>
        <v>4165</v>
      </c>
      <c r="AC182" s="12">
        <f t="shared" si="198"/>
        <v>-1435</v>
      </c>
      <c r="AD182" s="254" t="s">
        <v>1140</v>
      </c>
    </row>
    <row r="183" spans="2:30">
      <c r="B183" s="16" t="s">
        <v>1</v>
      </c>
      <c r="C183" s="7" t="s">
        <v>20</v>
      </c>
      <c r="D183" s="8">
        <v>62</v>
      </c>
      <c r="E183" s="8">
        <v>0</v>
      </c>
      <c r="F183" s="8">
        <v>0</v>
      </c>
      <c r="G183" s="8">
        <v>0</v>
      </c>
      <c r="H183" s="8">
        <v>0</v>
      </c>
      <c r="I183" s="8">
        <v>0</v>
      </c>
      <c r="J183" s="8">
        <v>0</v>
      </c>
      <c r="K183" s="8">
        <v>0</v>
      </c>
      <c r="L183" s="8">
        <v>0</v>
      </c>
      <c r="M183" s="8">
        <v>124</v>
      </c>
      <c r="N183" s="8">
        <v>0</v>
      </c>
      <c r="O183" s="8">
        <v>0</v>
      </c>
      <c r="P183" s="8">
        <v>0</v>
      </c>
      <c r="Q183" s="8">
        <v>0</v>
      </c>
      <c r="R183" s="8">
        <v>0</v>
      </c>
      <c r="S183" s="8">
        <v>0</v>
      </c>
      <c r="T183" s="8">
        <v>0</v>
      </c>
      <c r="U183" s="8">
        <v>0</v>
      </c>
      <c r="V183" s="8">
        <v>0</v>
      </c>
      <c r="W183" s="8">
        <v>122</v>
      </c>
      <c r="X183" s="8">
        <v>0</v>
      </c>
      <c r="Y183" s="8">
        <v>122</v>
      </c>
      <c r="Z183" s="22">
        <v>0</v>
      </c>
      <c r="AA183" s="8">
        <f t="shared" si="197"/>
        <v>0</v>
      </c>
      <c r="AB183" s="24">
        <v>122</v>
      </c>
      <c r="AC183" s="24">
        <f t="shared" si="198"/>
        <v>0</v>
      </c>
      <c r="AD183" s="255"/>
    </row>
    <row r="184" spans="2:30">
      <c r="B184" s="16" t="s">
        <v>1</v>
      </c>
      <c r="C184" s="7" t="s">
        <v>21</v>
      </c>
      <c r="D184" s="8">
        <v>59</v>
      </c>
      <c r="E184" s="8">
        <v>0</v>
      </c>
      <c r="F184" s="8">
        <v>0</v>
      </c>
      <c r="G184" s="8">
        <v>0</v>
      </c>
      <c r="H184" s="8">
        <v>0</v>
      </c>
      <c r="I184" s="8">
        <v>0</v>
      </c>
      <c r="J184" s="8">
        <v>0</v>
      </c>
      <c r="K184" s="8">
        <v>0</v>
      </c>
      <c r="L184" s="8">
        <v>0</v>
      </c>
      <c r="M184" s="8">
        <v>59</v>
      </c>
      <c r="N184" s="8">
        <v>0</v>
      </c>
      <c r="O184" s="8">
        <v>0</v>
      </c>
      <c r="P184" s="8">
        <v>0</v>
      </c>
      <c r="Q184" s="8">
        <v>0</v>
      </c>
      <c r="R184" s="8">
        <v>0</v>
      </c>
      <c r="S184" s="8">
        <v>0</v>
      </c>
      <c r="T184" s="8">
        <v>0</v>
      </c>
      <c r="U184" s="8">
        <v>0</v>
      </c>
      <c r="V184" s="8">
        <v>0</v>
      </c>
      <c r="W184" s="8">
        <v>97</v>
      </c>
      <c r="X184" s="8">
        <v>0</v>
      </c>
      <c r="Y184" s="8">
        <v>157</v>
      </c>
      <c r="Z184" s="22">
        <v>0</v>
      </c>
      <c r="AA184" s="157">
        <f t="shared" si="197"/>
        <v>60</v>
      </c>
      <c r="AB184" s="24">
        <v>97</v>
      </c>
      <c r="AC184" s="24">
        <f t="shared" si="198"/>
        <v>-60</v>
      </c>
      <c r="AD184" s="255"/>
    </row>
    <row r="185" spans="2:30">
      <c r="B185" s="16" t="s">
        <v>1</v>
      </c>
      <c r="C185" s="7" t="s">
        <v>22</v>
      </c>
      <c r="D185" s="8">
        <f t="shared" ref="D185:Z185" si="257">SUM(D186:D189)</f>
        <v>2585</v>
      </c>
      <c r="E185" s="8">
        <f t="shared" si="257"/>
        <v>320</v>
      </c>
      <c r="F185" s="8">
        <f t="shared" si="257"/>
        <v>2584.1</v>
      </c>
      <c r="G185" s="8">
        <f t="shared" si="257"/>
        <v>0</v>
      </c>
      <c r="H185" s="8">
        <f t="shared" si="257"/>
        <v>268</v>
      </c>
      <c r="I185" s="8">
        <f t="shared" si="257"/>
        <v>2488.54306</v>
      </c>
      <c r="J185" s="8">
        <f t="shared" si="257"/>
        <v>0</v>
      </c>
      <c r="K185" s="8">
        <f t="shared" si="257"/>
        <v>0</v>
      </c>
      <c r="L185" s="8">
        <f t="shared" si="257"/>
        <v>206.10771</v>
      </c>
      <c r="M185" s="8">
        <f t="shared" si="257"/>
        <v>4143</v>
      </c>
      <c r="N185" s="8">
        <f t="shared" si="257"/>
        <v>370</v>
      </c>
      <c r="O185" s="8">
        <f t="shared" si="257"/>
        <v>4143</v>
      </c>
      <c r="P185" s="8">
        <f t="shared" si="257"/>
        <v>0</v>
      </c>
      <c r="Q185" s="8">
        <f t="shared" si="257"/>
        <v>370</v>
      </c>
      <c r="R185" s="8">
        <f t="shared" si="257"/>
        <v>2481.1224000000002</v>
      </c>
      <c r="S185" s="8">
        <f t="shared" si="257"/>
        <v>0</v>
      </c>
      <c r="T185" s="8">
        <f t="shared" si="257"/>
        <v>0</v>
      </c>
      <c r="U185" s="8">
        <f t="shared" si="257"/>
        <v>0</v>
      </c>
      <c r="V185" s="8">
        <f t="shared" si="257"/>
        <v>42.744910000000004</v>
      </c>
      <c r="W185" s="8">
        <f t="shared" si="257"/>
        <v>4926</v>
      </c>
      <c r="X185" s="8">
        <f t="shared" si="257"/>
        <v>350</v>
      </c>
      <c r="Y185" s="8">
        <f t="shared" si="257"/>
        <v>5241</v>
      </c>
      <c r="Z185" s="22">
        <f t="shared" si="257"/>
        <v>350</v>
      </c>
      <c r="AA185" s="8">
        <f t="shared" si="197"/>
        <v>315</v>
      </c>
      <c r="AB185" s="24">
        <f t="shared" ref="AB185" si="258">SUM(AB186:AB189)</f>
        <v>4100</v>
      </c>
      <c r="AC185" s="24">
        <f t="shared" si="198"/>
        <v>-1141</v>
      </c>
      <c r="AD185" s="255"/>
    </row>
    <row r="186" spans="2:30">
      <c r="B186" s="16" t="s">
        <v>1</v>
      </c>
      <c r="C186" s="9" t="s">
        <v>23</v>
      </c>
      <c r="D186" s="8">
        <v>1440</v>
      </c>
      <c r="E186" s="8">
        <v>140</v>
      </c>
      <c r="F186" s="8">
        <v>1440</v>
      </c>
      <c r="G186" s="8">
        <v>0</v>
      </c>
      <c r="H186" s="8">
        <v>8</v>
      </c>
      <c r="I186" s="8">
        <v>1368.04439</v>
      </c>
      <c r="J186" s="8">
        <v>0</v>
      </c>
      <c r="K186" s="8">
        <v>0</v>
      </c>
      <c r="L186" s="8">
        <v>0</v>
      </c>
      <c r="M186" s="8">
        <v>2814</v>
      </c>
      <c r="N186" s="8">
        <v>140</v>
      </c>
      <c r="O186" s="8">
        <v>2793</v>
      </c>
      <c r="P186" s="8">
        <v>0</v>
      </c>
      <c r="Q186" s="8">
        <v>140</v>
      </c>
      <c r="R186" s="8">
        <v>1620.19443</v>
      </c>
      <c r="S186" s="8">
        <v>0</v>
      </c>
      <c r="T186" s="8">
        <v>0</v>
      </c>
      <c r="U186" s="8">
        <v>0</v>
      </c>
      <c r="V186" s="8">
        <v>0</v>
      </c>
      <c r="W186" s="8">
        <v>2916</v>
      </c>
      <c r="X186" s="8">
        <v>200</v>
      </c>
      <c r="Y186" s="8">
        <v>3159</v>
      </c>
      <c r="Z186" s="22">
        <v>200</v>
      </c>
      <c r="AA186" s="8">
        <f t="shared" si="197"/>
        <v>243</v>
      </c>
      <c r="AB186" s="24">
        <v>2810</v>
      </c>
      <c r="AC186" s="24">
        <f t="shared" si="198"/>
        <v>-349</v>
      </c>
      <c r="AD186" s="255"/>
    </row>
    <row r="187" spans="2:30">
      <c r="B187" s="16" t="s">
        <v>1</v>
      </c>
      <c r="C187" s="9" t="s">
        <v>24</v>
      </c>
      <c r="D187" s="8">
        <v>1109</v>
      </c>
      <c r="E187" s="8">
        <v>180</v>
      </c>
      <c r="F187" s="8">
        <v>1116.5999999999999</v>
      </c>
      <c r="G187" s="8">
        <v>0</v>
      </c>
      <c r="H187" s="8">
        <v>205</v>
      </c>
      <c r="I187" s="8">
        <v>1094.7603899999999</v>
      </c>
      <c r="J187" s="8">
        <v>0</v>
      </c>
      <c r="K187" s="8">
        <v>0</v>
      </c>
      <c r="L187" s="8">
        <v>167.11363</v>
      </c>
      <c r="M187" s="8">
        <v>1169</v>
      </c>
      <c r="N187" s="8">
        <v>230</v>
      </c>
      <c r="O187" s="8">
        <v>1141</v>
      </c>
      <c r="P187" s="8">
        <v>0</v>
      </c>
      <c r="Q187" s="8">
        <v>187</v>
      </c>
      <c r="R187" s="8">
        <v>783.49886000000004</v>
      </c>
      <c r="S187" s="8">
        <v>0</v>
      </c>
      <c r="T187" s="8">
        <v>0</v>
      </c>
      <c r="U187" s="8">
        <v>0</v>
      </c>
      <c r="V187" s="8">
        <v>26.120760000000001</v>
      </c>
      <c r="W187" s="8">
        <v>1875</v>
      </c>
      <c r="X187" s="8">
        <v>150</v>
      </c>
      <c r="Y187" s="8">
        <v>1875</v>
      </c>
      <c r="Z187" s="22">
        <v>150</v>
      </c>
      <c r="AA187" s="8">
        <f t="shared" si="197"/>
        <v>0</v>
      </c>
      <c r="AB187" s="24">
        <f>1875-720</f>
        <v>1155</v>
      </c>
      <c r="AC187" s="24">
        <f t="shared" si="198"/>
        <v>-720</v>
      </c>
      <c r="AD187" s="255"/>
    </row>
    <row r="188" spans="2:30">
      <c r="B188" s="16" t="s">
        <v>1</v>
      </c>
      <c r="C188" s="9" t="s">
        <v>27</v>
      </c>
      <c r="D188" s="8">
        <v>24</v>
      </c>
      <c r="E188" s="8">
        <v>0</v>
      </c>
      <c r="F188" s="8">
        <v>20</v>
      </c>
      <c r="G188" s="8">
        <v>0</v>
      </c>
      <c r="H188" s="8">
        <v>0</v>
      </c>
      <c r="I188" s="8">
        <v>18.956019999999999</v>
      </c>
      <c r="J188" s="8">
        <v>0</v>
      </c>
      <c r="K188" s="8">
        <v>0</v>
      </c>
      <c r="L188" s="8">
        <v>0</v>
      </c>
      <c r="M188" s="8">
        <v>50</v>
      </c>
      <c r="N188" s="8">
        <v>0</v>
      </c>
      <c r="O188" s="8">
        <v>99</v>
      </c>
      <c r="P188" s="8">
        <v>0</v>
      </c>
      <c r="Q188" s="8">
        <v>0</v>
      </c>
      <c r="R188" s="8">
        <v>75.631640000000004</v>
      </c>
      <c r="S188" s="8">
        <v>0</v>
      </c>
      <c r="T188" s="8">
        <v>0</v>
      </c>
      <c r="U188" s="8">
        <v>0</v>
      </c>
      <c r="V188" s="8">
        <v>0</v>
      </c>
      <c r="W188" s="8">
        <v>120</v>
      </c>
      <c r="X188" s="8">
        <v>0</v>
      </c>
      <c r="Y188" s="8">
        <v>120</v>
      </c>
      <c r="Z188" s="22">
        <v>0</v>
      </c>
      <c r="AA188" s="8">
        <f t="shared" si="197"/>
        <v>0</v>
      </c>
      <c r="AB188" s="24">
        <v>120</v>
      </c>
      <c r="AC188" s="24">
        <f t="shared" si="198"/>
        <v>0</v>
      </c>
      <c r="AD188" s="255"/>
    </row>
    <row r="189" spans="2:30">
      <c r="B189" s="16" t="s">
        <v>1</v>
      </c>
      <c r="C189" s="9" t="s">
        <v>28</v>
      </c>
      <c r="D189" s="8">
        <f>SUM(D190)</f>
        <v>12</v>
      </c>
      <c r="E189" s="8">
        <f>SUM(E190)</f>
        <v>0</v>
      </c>
      <c r="F189" s="8">
        <f t="shared" ref="F189:H190" si="259">SUM(F190)</f>
        <v>7.5</v>
      </c>
      <c r="G189" s="8">
        <f t="shared" si="259"/>
        <v>0</v>
      </c>
      <c r="H189" s="8">
        <f t="shared" si="259"/>
        <v>55</v>
      </c>
      <c r="I189" s="8">
        <f t="shared" ref="I189:L190" si="260">SUM(I190)</f>
        <v>6.78226</v>
      </c>
      <c r="J189" s="8">
        <f t="shared" si="260"/>
        <v>0</v>
      </c>
      <c r="K189" s="8">
        <f t="shared" si="260"/>
        <v>0</v>
      </c>
      <c r="L189" s="8">
        <f t="shared" si="260"/>
        <v>38.994079999999997</v>
      </c>
      <c r="M189" s="8">
        <f>SUM(M190)</f>
        <v>110</v>
      </c>
      <c r="N189" s="8">
        <f>SUM(N190)</f>
        <v>0</v>
      </c>
      <c r="O189" s="8">
        <f t="shared" ref="O189:Q190" si="261">SUM(O190)</f>
        <v>110</v>
      </c>
      <c r="P189" s="8">
        <f t="shared" si="261"/>
        <v>0</v>
      </c>
      <c r="Q189" s="8">
        <f t="shared" si="261"/>
        <v>43</v>
      </c>
      <c r="R189" s="8">
        <f t="shared" ref="R189:V190" si="262">SUM(R190)</f>
        <v>1.7974699999999999</v>
      </c>
      <c r="S189" s="8">
        <f t="shared" si="262"/>
        <v>0</v>
      </c>
      <c r="T189" s="8">
        <f t="shared" si="262"/>
        <v>0</v>
      </c>
      <c r="U189" s="8">
        <f t="shared" si="262"/>
        <v>0</v>
      </c>
      <c r="V189" s="8">
        <f t="shared" si="262"/>
        <v>16.62415</v>
      </c>
      <c r="W189" s="8">
        <f>SUM(W190)</f>
        <v>15</v>
      </c>
      <c r="X189" s="8">
        <f>SUM(X190)</f>
        <v>0</v>
      </c>
      <c r="Y189" s="8">
        <f>Y190+Y192</f>
        <v>87</v>
      </c>
      <c r="Z189" s="22">
        <f>SUM(Z190)</f>
        <v>0</v>
      </c>
      <c r="AA189" s="8">
        <f t="shared" si="197"/>
        <v>72</v>
      </c>
      <c r="AB189" s="24">
        <f>SUM(AB190)</f>
        <v>15</v>
      </c>
      <c r="AC189" s="24">
        <f t="shared" si="198"/>
        <v>-72</v>
      </c>
      <c r="AD189" s="255"/>
    </row>
    <row r="190" spans="2:30">
      <c r="B190" s="16" t="s">
        <v>1</v>
      </c>
      <c r="C190" s="10" t="s">
        <v>29</v>
      </c>
      <c r="D190" s="8">
        <f>SUM(D191)</f>
        <v>12</v>
      </c>
      <c r="E190" s="8">
        <f>SUM(E191)</f>
        <v>0</v>
      </c>
      <c r="F190" s="8">
        <f t="shared" si="259"/>
        <v>7.5</v>
      </c>
      <c r="G190" s="8">
        <f t="shared" si="259"/>
        <v>0</v>
      </c>
      <c r="H190" s="8">
        <f t="shared" si="259"/>
        <v>55</v>
      </c>
      <c r="I190" s="8">
        <f t="shared" si="260"/>
        <v>6.78226</v>
      </c>
      <c r="J190" s="8">
        <f t="shared" si="260"/>
        <v>0</v>
      </c>
      <c r="K190" s="8">
        <f t="shared" si="260"/>
        <v>0</v>
      </c>
      <c r="L190" s="8">
        <f t="shared" si="260"/>
        <v>38.994079999999997</v>
      </c>
      <c r="M190" s="8">
        <f>SUM(M191)</f>
        <v>110</v>
      </c>
      <c r="N190" s="8">
        <f>SUM(N191)</f>
        <v>0</v>
      </c>
      <c r="O190" s="8">
        <f t="shared" si="261"/>
        <v>110</v>
      </c>
      <c r="P190" s="8">
        <f t="shared" si="261"/>
        <v>0</v>
      </c>
      <c r="Q190" s="8">
        <f t="shared" si="261"/>
        <v>43</v>
      </c>
      <c r="R190" s="8">
        <f t="shared" si="262"/>
        <v>1.7974699999999999</v>
      </c>
      <c r="S190" s="8">
        <f t="shared" si="262"/>
        <v>0</v>
      </c>
      <c r="T190" s="8">
        <f t="shared" si="262"/>
        <v>0</v>
      </c>
      <c r="U190" s="8">
        <f t="shared" si="262"/>
        <v>0</v>
      </c>
      <c r="V190" s="8">
        <f t="shared" si="262"/>
        <v>16.62415</v>
      </c>
      <c r="W190" s="8">
        <f>SUM(W191)</f>
        <v>15</v>
      </c>
      <c r="X190" s="8">
        <f>SUM(X191)</f>
        <v>0</v>
      </c>
      <c r="Y190" s="8">
        <f>SUM(Y191)</f>
        <v>15</v>
      </c>
      <c r="Z190" s="22">
        <f>SUM(Z191)</f>
        <v>0</v>
      </c>
      <c r="AA190" s="8">
        <f t="shared" si="197"/>
        <v>0</v>
      </c>
      <c r="AB190" s="24">
        <f>SUM(AB191)</f>
        <v>15</v>
      </c>
      <c r="AC190" s="24">
        <f t="shared" si="198"/>
        <v>0</v>
      </c>
      <c r="AD190" s="255"/>
    </row>
    <row r="191" spans="2:30" ht="30">
      <c r="B191" s="16" t="s">
        <v>1</v>
      </c>
      <c r="C191" s="11" t="s">
        <v>30</v>
      </c>
      <c r="D191" s="8">
        <v>12</v>
      </c>
      <c r="E191" s="8">
        <v>0</v>
      </c>
      <c r="F191" s="8">
        <v>7.5</v>
      </c>
      <c r="G191" s="8">
        <v>0</v>
      </c>
      <c r="H191" s="8">
        <v>55</v>
      </c>
      <c r="I191" s="8">
        <v>6.78226</v>
      </c>
      <c r="J191" s="8">
        <v>0</v>
      </c>
      <c r="K191" s="8">
        <v>0</v>
      </c>
      <c r="L191" s="8">
        <v>38.994079999999997</v>
      </c>
      <c r="M191" s="8">
        <v>110</v>
      </c>
      <c r="N191" s="8">
        <v>0</v>
      </c>
      <c r="O191" s="8">
        <v>110</v>
      </c>
      <c r="P191" s="8">
        <v>0</v>
      </c>
      <c r="Q191" s="8">
        <v>43</v>
      </c>
      <c r="R191" s="8">
        <v>1.7974699999999999</v>
      </c>
      <c r="S191" s="8">
        <v>0</v>
      </c>
      <c r="T191" s="8">
        <v>0</v>
      </c>
      <c r="U191" s="8">
        <v>0</v>
      </c>
      <c r="V191" s="8">
        <v>16.62415</v>
      </c>
      <c r="W191" s="8">
        <v>15</v>
      </c>
      <c r="X191" s="8">
        <v>0</v>
      </c>
      <c r="Y191" s="8">
        <v>15</v>
      </c>
      <c r="Z191" s="22">
        <v>0</v>
      </c>
      <c r="AA191" s="8">
        <f t="shared" si="197"/>
        <v>0</v>
      </c>
      <c r="AB191" s="24">
        <v>15</v>
      </c>
      <c r="AC191" s="24">
        <f t="shared" si="198"/>
        <v>0</v>
      </c>
      <c r="AD191" s="255"/>
    </row>
    <row r="192" spans="2:30" s="2" customFormat="1">
      <c r="B192" s="16"/>
      <c r="C192" s="11" t="s">
        <v>1066</v>
      </c>
      <c r="D192" s="8"/>
      <c r="E192" s="8"/>
      <c r="F192" s="8"/>
      <c r="G192" s="8"/>
      <c r="H192" s="8"/>
      <c r="I192" s="8"/>
      <c r="J192" s="8"/>
      <c r="K192" s="8"/>
      <c r="L192" s="8"/>
      <c r="M192" s="8"/>
      <c r="N192" s="8"/>
      <c r="O192" s="8"/>
      <c r="P192" s="8"/>
      <c r="Q192" s="8"/>
      <c r="R192" s="8"/>
      <c r="S192" s="8"/>
      <c r="T192" s="8"/>
      <c r="U192" s="8"/>
      <c r="V192" s="8"/>
      <c r="W192" s="8">
        <v>0</v>
      </c>
      <c r="X192" s="8"/>
      <c r="Y192" s="8">
        <v>72</v>
      </c>
      <c r="Z192" s="22"/>
      <c r="AA192" s="8">
        <f t="shared" si="197"/>
        <v>72</v>
      </c>
      <c r="AB192" s="24">
        <v>0</v>
      </c>
      <c r="AC192" s="24">
        <f t="shared" si="198"/>
        <v>-72</v>
      </c>
      <c r="AD192" s="255"/>
    </row>
    <row r="193" spans="2:30">
      <c r="B193" s="16" t="s">
        <v>1</v>
      </c>
      <c r="C193" s="7" t="s">
        <v>32</v>
      </c>
      <c r="D193" s="8">
        <v>15</v>
      </c>
      <c r="E193" s="8">
        <v>25</v>
      </c>
      <c r="F193" s="8">
        <v>15</v>
      </c>
      <c r="G193" s="8">
        <v>0</v>
      </c>
      <c r="H193" s="8">
        <v>77</v>
      </c>
      <c r="I193" s="8">
        <v>5.4930199999999996</v>
      </c>
      <c r="J193" s="8">
        <v>0</v>
      </c>
      <c r="K193" s="8">
        <v>0</v>
      </c>
      <c r="L193" s="8">
        <v>59.509180000000001</v>
      </c>
      <c r="M193" s="8">
        <v>210</v>
      </c>
      <c r="N193" s="8">
        <v>30</v>
      </c>
      <c r="O193" s="8">
        <v>210</v>
      </c>
      <c r="P193" s="8">
        <v>0</v>
      </c>
      <c r="Q193" s="8">
        <v>30</v>
      </c>
      <c r="R193" s="8">
        <v>43.457210000000003</v>
      </c>
      <c r="S193" s="8">
        <v>0</v>
      </c>
      <c r="T193" s="8">
        <v>0</v>
      </c>
      <c r="U193" s="8">
        <v>0</v>
      </c>
      <c r="V193" s="8">
        <v>13.761990000000001</v>
      </c>
      <c r="W193" s="8">
        <v>74</v>
      </c>
      <c r="X193" s="8">
        <v>50</v>
      </c>
      <c r="Y193" s="8">
        <v>359</v>
      </c>
      <c r="Z193" s="22">
        <v>50</v>
      </c>
      <c r="AA193" s="8">
        <f t="shared" si="197"/>
        <v>285</v>
      </c>
      <c r="AB193" s="24">
        <v>65</v>
      </c>
      <c r="AC193" s="24">
        <f t="shared" si="198"/>
        <v>-294</v>
      </c>
      <c r="AD193" s="256"/>
    </row>
    <row r="194" spans="2:30" ht="30">
      <c r="B194" s="16" t="s">
        <v>74</v>
      </c>
      <c r="C194" s="5" t="s">
        <v>75</v>
      </c>
      <c r="D194" s="6">
        <f t="shared" ref="D194:Z194" si="263">SUM(D197,D205)</f>
        <v>685</v>
      </c>
      <c r="E194" s="6">
        <f t="shared" si="263"/>
        <v>0</v>
      </c>
      <c r="F194" s="6">
        <f t="shared" si="263"/>
        <v>780.07999999999993</v>
      </c>
      <c r="G194" s="6">
        <f t="shared" si="263"/>
        <v>0</v>
      </c>
      <c r="H194" s="6">
        <f t="shared" si="263"/>
        <v>0</v>
      </c>
      <c r="I194" s="6">
        <f t="shared" si="263"/>
        <v>332.00284999999997</v>
      </c>
      <c r="J194" s="6">
        <f t="shared" si="263"/>
        <v>0</v>
      </c>
      <c r="K194" s="6">
        <f t="shared" si="263"/>
        <v>0</v>
      </c>
      <c r="L194" s="6">
        <f t="shared" si="263"/>
        <v>0</v>
      </c>
      <c r="M194" s="6">
        <f t="shared" si="263"/>
        <v>4065</v>
      </c>
      <c r="N194" s="6">
        <f t="shared" si="263"/>
        <v>0</v>
      </c>
      <c r="O194" s="6">
        <f t="shared" si="263"/>
        <v>4495</v>
      </c>
      <c r="P194" s="6">
        <f t="shared" si="263"/>
        <v>0</v>
      </c>
      <c r="Q194" s="6">
        <f t="shared" si="263"/>
        <v>0</v>
      </c>
      <c r="R194" s="6">
        <f t="shared" si="263"/>
        <v>2648.1213299999999</v>
      </c>
      <c r="S194" s="6">
        <f t="shared" si="263"/>
        <v>0</v>
      </c>
      <c r="T194" s="6">
        <f t="shared" si="263"/>
        <v>0</v>
      </c>
      <c r="U194" s="6">
        <f t="shared" si="263"/>
        <v>0</v>
      </c>
      <c r="V194" s="6">
        <f t="shared" si="263"/>
        <v>0</v>
      </c>
      <c r="W194" s="6">
        <f t="shared" si="263"/>
        <v>5000</v>
      </c>
      <c r="X194" s="6">
        <f t="shared" si="263"/>
        <v>0</v>
      </c>
      <c r="Y194" s="6">
        <f t="shared" si="263"/>
        <v>6720</v>
      </c>
      <c r="Z194" s="21">
        <f t="shared" si="263"/>
        <v>0</v>
      </c>
      <c r="AA194" s="6">
        <f t="shared" si="197"/>
        <v>1720</v>
      </c>
      <c r="AB194" s="12">
        <f t="shared" ref="AB194" si="264">SUM(AB197,AB205)</f>
        <v>4510</v>
      </c>
      <c r="AC194" s="12">
        <f t="shared" si="198"/>
        <v>-2210</v>
      </c>
      <c r="AD194" s="257" t="s">
        <v>1143</v>
      </c>
    </row>
    <row r="195" spans="2:30">
      <c r="B195" s="16" t="s">
        <v>1</v>
      </c>
      <c r="C195" s="7" t="s">
        <v>20</v>
      </c>
      <c r="D195" s="8">
        <v>8</v>
      </c>
      <c r="E195" s="8">
        <v>0</v>
      </c>
      <c r="F195" s="8">
        <v>0</v>
      </c>
      <c r="G195" s="8">
        <v>0</v>
      </c>
      <c r="H195" s="8">
        <v>0</v>
      </c>
      <c r="I195" s="8">
        <v>0</v>
      </c>
      <c r="J195" s="8">
        <v>0</v>
      </c>
      <c r="K195" s="8">
        <v>0</v>
      </c>
      <c r="L195" s="8">
        <v>0</v>
      </c>
      <c r="M195" s="8">
        <v>178</v>
      </c>
      <c r="N195" s="8">
        <v>0</v>
      </c>
      <c r="O195" s="8">
        <v>0</v>
      </c>
      <c r="P195" s="8">
        <v>0</v>
      </c>
      <c r="Q195" s="8">
        <v>0</v>
      </c>
      <c r="R195" s="8">
        <v>0</v>
      </c>
      <c r="S195" s="8">
        <v>0</v>
      </c>
      <c r="T195" s="8">
        <v>0</v>
      </c>
      <c r="U195" s="8">
        <v>0</v>
      </c>
      <c r="V195" s="8">
        <v>0</v>
      </c>
      <c r="W195" s="8">
        <v>178</v>
      </c>
      <c r="X195" s="8">
        <v>0</v>
      </c>
      <c r="Y195" s="8">
        <v>187</v>
      </c>
      <c r="Z195" s="22">
        <v>0</v>
      </c>
      <c r="AA195" s="8">
        <f t="shared" si="197"/>
        <v>9</v>
      </c>
      <c r="AB195" s="24">
        <v>178</v>
      </c>
      <c r="AC195" s="24">
        <f t="shared" si="198"/>
        <v>-9</v>
      </c>
      <c r="AD195" s="258"/>
    </row>
    <row r="196" spans="2:30">
      <c r="B196" s="16" t="s">
        <v>1</v>
      </c>
      <c r="C196" s="7" t="s">
        <v>21</v>
      </c>
      <c r="D196" s="8">
        <v>5</v>
      </c>
      <c r="E196" s="8">
        <v>0</v>
      </c>
      <c r="F196" s="8">
        <v>0</v>
      </c>
      <c r="G196" s="8">
        <v>0</v>
      </c>
      <c r="H196" s="8">
        <v>0</v>
      </c>
      <c r="I196" s="8">
        <v>0</v>
      </c>
      <c r="J196" s="8">
        <v>0</v>
      </c>
      <c r="K196" s="8">
        <v>0</v>
      </c>
      <c r="L196" s="8">
        <v>0</v>
      </c>
      <c r="M196" s="8">
        <v>23</v>
      </c>
      <c r="N196" s="8">
        <v>0</v>
      </c>
      <c r="O196" s="8">
        <v>0</v>
      </c>
      <c r="P196" s="8">
        <v>0</v>
      </c>
      <c r="Q196" s="8">
        <v>0</v>
      </c>
      <c r="R196" s="8">
        <v>0</v>
      </c>
      <c r="S196" s="8">
        <v>0</v>
      </c>
      <c r="T196" s="8">
        <v>0</v>
      </c>
      <c r="U196" s="8">
        <v>0</v>
      </c>
      <c r="V196" s="8">
        <v>0</v>
      </c>
      <c r="W196" s="8">
        <v>25</v>
      </c>
      <c r="X196" s="8">
        <v>0</v>
      </c>
      <c r="Y196" s="8">
        <v>25</v>
      </c>
      <c r="Z196" s="22">
        <v>0</v>
      </c>
      <c r="AA196" s="8">
        <f t="shared" si="197"/>
        <v>0</v>
      </c>
      <c r="AB196" s="24">
        <v>25</v>
      </c>
      <c r="AC196" s="24">
        <f t="shared" si="198"/>
        <v>0</v>
      </c>
      <c r="AD196" s="258"/>
    </row>
    <row r="197" spans="2:30">
      <c r="B197" s="16" t="s">
        <v>1</v>
      </c>
      <c r="C197" s="7" t="s">
        <v>22</v>
      </c>
      <c r="D197" s="8">
        <f t="shared" ref="D197:Z197" si="265">SUM(D198:D201)</f>
        <v>680</v>
      </c>
      <c r="E197" s="8">
        <f t="shared" si="265"/>
        <v>0</v>
      </c>
      <c r="F197" s="8">
        <f t="shared" si="265"/>
        <v>779.16</v>
      </c>
      <c r="G197" s="8">
        <f t="shared" si="265"/>
        <v>0</v>
      </c>
      <c r="H197" s="8">
        <f t="shared" si="265"/>
        <v>0</v>
      </c>
      <c r="I197" s="8">
        <f t="shared" si="265"/>
        <v>332.00284999999997</v>
      </c>
      <c r="J197" s="8">
        <f t="shared" si="265"/>
        <v>0</v>
      </c>
      <c r="K197" s="8">
        <f t="shared" si="265"/>
        <v>0</v>
      </c>
      <c r="L197" s="8">
        <f t="shared" si="265"/>
        <v>0</v>
      </c>
      <c r="M197" s="8">
        <f t="shared" si="265"/>
        <v>4060</v>
      </c>
      <c r="N197" s="8">
        <f t="shared" si="265"/>
        <v>0</v>
      </c>
      <c r="O197" s="8">
        <f t="shared" si="265"/>
        <v>4460</v>
      </c>
      <c r="P197" s="8">
        <f t="shared" si="265"/>
        <v>0</v>
      </c>
      <c r="Q197" s="8">
        <f t="shared" si="265"/>
        <v>0</v>
      </c>
      <c r="R197" s="8">
        <f t="shared" si="265"/>
        <v>2622.2148299999999</v>
      </c>
      <c r="S197" s="8">
        <f t="shared" si="265"/>
        <v>0</v>
      </c>
      <c r="T197" s="8">
        <f t="shared" si="265"/>
        <v>0</v>
      </c>
      <c r="U197" s="8">
        <f t="shared" si="265"/>
        <v>0</v>
      </c>
      <c r="V197" s="8">
        <f t="shared" si="265"/>
        <v>0</v>
      </c>
      <c r="W197" s="8">
        <f t="shared" si="265"/>
        <v>4752</v>
      </c>
      <c r="X197" s="8">
        <f t="shared" si="265"/>
        <v>0</v>
      </c>
      <c r="Y197" s="8">
        <f t="shared" si="265"/>
        <v>6472</v>
      </c>
      <c r="Z197" s="22">
        <f t="shared" si="265"/>
        <v>0</v>
      </c>
      <c r="AA197" s="8">
        <f t="shared" si="197"/>
        <v>1720</v>
      </c>
      <c r="AB197" s="24">
        <f t="shared" ref="AB197" si="266">SUM(AB198:AB201)</f>
        <v>4460</v>
      </c>
      <c r="AC197" s="24">
        <f t="shared" si="198"/>
        <v>-2012</v>
      </c>
      <c r="AD197" s="258"/>
    </row>
    <row r="198" spans="2:30">
      <c r="B198" s="16" t="s">
        <v>1</v>
      </c>
      <c r="C198" s="9" t="s">
        <v>23</v>
      </c>
      <c r="D198" s="8">
        <v>150</v>
      </c>
      <c r="E198" s="8">
        <v>0</v>
      </c>
      <c r="F198" s="8">
        <v>397.17399999999998</v>
      </c>
      <c r="G198" s="8">
        <v>0</v>
      </c>
      <c r="H198" s="8">
        <v>0</v>
      </c>
      <c r="I198" s="8">
        <v>107.33181999999999</v>
      </c>
      <c r="J198" s="8">
        <v>0</v>
      </c>
      <c r="K198" s="8">
        <v>0</v>
      </c>
      <c r="L198" s="8">
        <v>0</v>
      </c>
      <c r="M198" s="8">
        <v>3350</v>
      </c>
      <c r="N198" s="8">
        <v>0</v>
      </c>
      <c r="O198" s="8">
        <v>3098.2</v>
      </c>
      <c r="P198" s="8">
        <v>0</v>
      </c>
      <c r="Q198" s="8">
        <v>0</v>
      </c>
      <c r="R198" s="8">
        <v>1692.7052699999999</v>
      </c>
      <c r="S198" s="8">
        <v>0</v>
      </c>
      <c r="T198" s="8">
        <v>0</v>
      </c>
      <c r="U198" s="8">
        <v>0</v>
      </c>
      <c r="V198" s="8">
        <v>0</v>
      </c>
      <c r="W198" s="8">
        <v>3100</v>
      </c>
      <c r="X198" s="8">
        <v>0</v>
      </c>
      <c r="Y198" s="8">
        <v>4350</v>
      </c>
      <c r="Z198" s="22">
        <v>0</v>
      </c>
      <c r="AA198" s="8">
        <f t="shared" si="197"/>
        <v>1250</v>
      </c>
      <c r="AB198" s="24">
        <v>3100</v>
      </c>
      <c r="AC198" s="24">
        <f t="shared" si="198"/>
        <v>-1250</v>
      </c>
      <c r="AD198" s="258"/>
    </row>
    <row r="199" spans="2:30">
      <c r="B199" s="16" t="s">
        <v>1</v>
      </c>
      <c r="C199" s="9" t="s">
        <v>24</v>
      </c>
      <c r="D199" s="8">
        <v>125</v>
      </c>
      <c r="E199" s="8">
        <v>0</v>
      </c>
      <c r="F199" s="8">
        <v>223.16</v>
      </c>
      <c r="G199" s="8">
        <v>0</v>
      </c>
      <c r="H199" s="8">
        <v>0</v>
      </c>
      <c r="I199" s="8">
        <v>84.104150000000004</v>
      </c>
      <c r="J199" s="8">
        <v>0</v>
      </c>
      <c r="K199" s="8">
        <v>0</v>
      </c>
      <c r="L199" s="8">
        <v>0</v>
      </c>
      <c r="M199" s="8">
        <v>700</v>
      </c>
      <c r="N199" s="8">
        <v>0</v>
      </c>
      <c r="O199" s="8">
        <v>1300</v>
      </c>
      <c r="P199" s="8">
        <v>0</v>
      </c>
      <c r="Q199" s="8">
        <v>0</v>
      </c>
      <c r="R199" s="8">
        <v>885.16503999999998</v>
      </c>
      <c r="S199" s="8">
        <v>0</v>
      </c>
      <c r="T199" s="8">
        <v>0</v>
      </c>
      <c r="U199" s="8">
        <v>0</v>
      </c>
      <c r="V199" s="8">
        <v>0</v>
      </c>
      <c r="W199" s="8">
        <v>1642</v>
      </c>
      <c r="X199" s="8">
        <v>0</v>
      </c>
      <c r="Y199" s="8">
        <v>2064</v>
      </c>
      <c r="Z199" s="22">
        <v>0</v>
      </c>
      <c r="AA199" s="8">
        <f t="shared" si="197"/>
        <v>422</v>
      </c>
      <c r="AB199" s="24">
        <f>4460-AB198-AB200</f>
        <v>1350</v>
      </c>
      <c r="AC199" s="24">
        <f t="shared" ref="AC199:AC262" si="267">AB199-Y199</f>
        <v>-714</v>
      </c>
      <c r="AD199" s="258"/>
    </row>
    <row r="200" spans="2:30">
      <c r="B200" s="16" t="s">
        <v>1</v>
      </c>
      <c r="C200" s="9" t="s">
        <v>27</v>
      </c>
      <c r="D200" s="8">
        <v>5</v>
      </c>
      <c r="E200" s="8">
        <v>0</v>
      </c>
      <c r="F200" s="8">
        <v>11.826000000000001</v>
      </c>
      <c r="G200" s="8">
        <v>0</v>
      </c>
      <c r="H200" s="8">
        <v>0</v>
      </c>
      <c r="I200" s="8">
        <v>6.8253199999999996</v>
      </c>
      <c r="J200" s="8">
        <v>0</v>
      </c>
      <c r="K200" s="8">
        <v>0</v>
      </c>
      <c r="L200" s="8">
        <v>0</v>
      </c>
      <c r="M200" s="8">
        <v>10</v>
      </c>
      <c r="N200" s="8">
        <v>0</v>
      </c>
      <c r="O200" s="8">
        <v>36.799999999999997</v>
      </c>
      <c r="P200" s="8">
        <v>0</v>
      </c>
      <c r="Q200" s="8">
        <v>0</v>
      </c>
      <c r="R200" s="8">
        <v>36.515729999999998</v>
      </c>
      <c r="S200" s="8">
        <v>0</v>
      </c>
      <c r="T200" s="8">
        <v>0</v>
      </c>
      <c r="U200" s="8">
        <v>0</v>
      </c>
      <c r="V200" s="8">
        <v>0</v>
      </c>
      <c r="W200" s="8">
        <v>10</v>
      </c>
      <c r="X200" s="8">
        <v>0</v>
      </c>
      <c r="Y200" s="8">
        <v>40</v>
      </c>
      <c r="Z200" s="22">
        <v>0</v>
      </c>
      <c r="AA200" s="8">
        <f t="shared" ref="AA200:AA275" si="268">Y200-W200</f>
        <v>30</v>
      </c>
      <c r="AB200" s="24">
        <v>10</v>
      </c>
      <c r="AC200" s="24">
        <f t="shared" si="267"/>
        <v>-30</v>
      </c>
      <c r="AD200" s="258"/>
    </row>
    <row r="201" spans="2:30">
      <c r="B201" s="16" t="s">
        <v>1</v>
      </c>
      <c r="C201" s="9" t="s">
        <v>28</v>
      </c>
      <c r="D201" s="8">
        <f t="shared" ref="D201:AB201" si="269">SUM(D202)</f>
        <v>400</v>
      </c>
      <c r="E201" s="8">
        <f t="shared" si="269"/>
        <v>0</v>
      </c>
      <c r="F201" s="8">
        <f t="shared" si="269"/>
        <v>147</v>
      </c>
      <c r="G201" s="8">
        <f t="shared" si="269"/>
        <v>0</v>
      </c>
      <c r="H201" s="8">
        <f t="shared" si="269"/>
        <v>0</v>
      </c>
      <c r="I201" s="8">
        <f t="shared" si="269"/>
        <v>133.74155999999999</v>
      </c>
      <c r="J201" s="8">
        <f t="shared" si="269"/>
        <v>0</v>
      </c>
      <c r="K201" s="8">
        <f t="shared" si="269"/>
        <v>0</v>
      </c>
      <c r="L201" s="8">
        <f t="shared" si="269"/>
        <v>0</v>
      </c>
      <c r="M201" s="8">
        <f t="shared" si="269"/>
        <v>0</v>
      </c>
      <c r="N201" s="8">
        <f t="shared" si="269"/>
        <v>0</v>
      </c>
      <c r="O201" s="8">
        <f t="shared" si="269"/>
        <v>25</v>
      </c>
      <c r="P201" s="8">
        <f t="shared" si="269"/>
        <v>0</v>
      </c>
      <c r="Q201" s="8">
        <f t="shared" si="269"/>
        <v>0</v>
      </c>
      <c r="R201" s="8">
        <f t="shared" si="269"/>
        <v>7.8287899999999997</v>
      </c>
      <c r="S201" s="8">
        <f t="shared" si="269"/>
        <v>0</v>
      </c>
      <c r="T201" s="8">
        <f t="shared" si="269"/>
        <v>0</v>
      </c>
      <c r="U201" s="8">
        <f t="shared" si="269"/>
        <v>0</v>
      </c>
      <c r="V201" s="8">
        <f t="shared" si="269"/>
        <v>0</v>
      </c>
      <c r="W201" s="8">
        <f t="shared" si="269"/>
        <v>0</v>
      </c>
      <c r="X201" s="8">
        <f t="shared" si="269"/>
        <v>0</v>
      </c>
      <c r="Y201" s="8">
        <f t="shared" si="269"/>
        <v>18</v>
      </c>
      <c r="Z201" s="22">
        <f t="shared" si="269"/>
        <v>0</v>
      </c>
      <c r="AA201" s="8">
        <f t="shared" si="268"/>
        <v>18</v>
      </c>
      <c r="AB201" s="24">
        <f t="shared" si="269"/>
        <v>0</v>
      </c>
      <c r="AC201" s="24">
        <f t="shared" si="267"/>
        <v>-18</v>
      </c>
      <c r="AD201" s="258"/>
    </row>
    <row r="202" spans="2:30">
      <c r="B202" s="16" t="s">
        <v>1</v>
      </c>
      <c r="C202" s="10" t="s">
        <v>29</v>
      </c>
      <c r="D202" s="8">
        <f t="shared" ref="D202:Z202" si="270">SUM(D203:D204)</f>
        <v>400</v>
      </c>
      <c r="E202" s="8">
        <f t="shared" si="270"/>
        <v>0</v>
      </c>
      <c r="F202" s="8">
        <f t="shared" si="270"/>
        <v>147</v>
      </c>
      <c r="G202" s="8">
        <f t="shared" si="270"/>
        <v>0</v>
      </c>
      <c r="H202" s="8">
        <f t="shared" si="270"/>
        <v>0</v>
      </c>
      <c r="I202" s="8">
        <f t="shared" si="270"/>
        <v>133.74155999999999</v>
      </c>
      <c r="J202" s="8">
        <f t="shared" si="270"/>
        <v>0</v>
      </c>
      <c r="K202" s="8">
        <f t="shared" si="270"/>
        <v>0</v>
      </c>
      <c r="L202" s="8">
        <f t="shared" si="270"/>
        <v>0</v>
      </c>
      <c r="M202" s="8">
        <f t="shared" si="270"/>
        <v>0</v>
      </c>
      <c r="N202" s="8">
        <f t="shared" si="270"/>
        <v>0</v>
      </c>
      <c r="O202" s="8">
        <f t="shared" si="270"/>
        <v>25</v>
      </c>
      <c r="P202" s="8">
        <f t="shared" si="270"/>
        <v>0</v>
      </c>
      <c r="Q202" s="8">
        <f t="shared" si="270"/>
        <v>0</v>
      </c>
      <c r="R202" s="8">
        <f t="shared" si="270"/>
        <v>7.8287899999999997</v>
      </c>
      <c r="S202" s="8">
        <f t="shared" si="270"/>
        <v>0</v>
      </c>
      <c r="T202" s="8">
        <f t="shared" si="270"/>
        <v>0</v>
      </c>
      <c r="U202" s="8">
        <f t="shared" si="270"/>
        <v>0</v>
      </c>
      <c r="V202" s="8">
        <f t="shared" si="270"/>
        <v>0</v>
      </c>
      <c r="W202" s="8">
        <f t="shared" si="270"/>
        <v>0</v>
      </c>
      <c r="X202" s="8">
        <f t="shared" si="270"/>
        <v>0</v>
      </c>
      <c r="Y202" s="8">
        <f t="shared" si="270"/>
        <v>18</v>
      </c>
      <c r="Z202" s="22">
        <f t="shared" si="270"/>
        <v>0</v>
      </c>
      <c r="AA202" s="8">
        <f t="shared" si="268"/>
        <v>18</v>
      </c>
      <c r="AB202" s="24">
        <f t="shared" ref="AB202" si="271">SUM(AB203:AB204)</f>
        <v>0</v>
      </c>
      <c r="AC202" s="24">
        <f t="shared" si="267"/>
        <v>-18</v>
      </c>
      <c r="AD202" s="258"/>
    </row>
    <row r="203" spans="2:30" ht="30">
      <c r="B203" s="16" t="s">
        <v>1</v>
      </c>
      <c r="C203" s="11" t="s">
        <v>30</v>
      </c>
      <c r="D203" s="8">
        <v>300</v>
      </c>
      <c r="E203" s="8">
        <v>0</v>
      </c>
      <c r="F203" s="8">
        <v>75.84</v>
      </c>
      <c r="G203" s="8">
        <v>0</v>
      </c>
      <c r="H203" s="8">
        <v>0</v>
      </c>
      <c r="I203" s="8">
        <v>63.83914</v>
      </c>
      <c r="J203" s="8">
        <v>0</v>
      </c>
      <c r="K203" s="8">
        <v>0</v>
      </c>
      <c r="L203" s="8">
        <v>0</v>
      </c>
      <c r="M203" s="8">
        <v>0</v>
      </c>
      <c r="N203" s="8">
        <v>0</v>
      </c>
      <c r="O203" s="8">
        <v>25</v>
      </c>
      <c r="P203" s="8">
        <v>0</v>
      </c>
      <c r="Q203" s="8">
        <v>0</v>
      </c>
      <c r="R203" s="8">
        <v>7.8287899999999997</v>
      </c>
      <c r="S203" s="8">
        <v>0</v>
      </c>
      <c r="T203" s="8">
        <v>0</v>
      </c>
      <c r="U203" s="8">
        <v>0</v>
      </c>
      <c r="V203" s="8">
        <v>0</v>
      </c>
      <c r="W203" s="8">
        <v>0</v>
      </c>
      <c r="X203" s="8">
        <v>0</v>
      </c>
      <c r="Y203" s="8">
        <v>18</v>
      </c>
      <c r="Z203" s="22">
        <v>0</v>
      </c>
      <c r="AA203" s="8">
        <f t="shared" si="268"/>
        <v>18</v>
      </c>
      <c r="AB203" s="24">
        <v>0</v>
      </c>
      <c r="AC203" s="24">
        <f t="shared" si="267"/>
        <v>-18</v>
      </c>
      <c r="AD203" s="258"/>
    </row>
    <row r="204" spans="2:30" ht="30">
      <c r="B204" s="16" t="s">
        <v>1</v>
      </c>
      <c r="C204" s="11" t="s">
        <v>31</v>
      </c>
      <c r="D204" s="8">
        <v>100</v>
      </c>
      <c r="E204" s="8">
        <v>0</v>
      </c>
      <c r="F204" s="8">
        <v>71.16</v>
      </c>
      <c r="G204" s="8">
        <v>0</v>
      </c>
      <c r="H204" s="8">
        <v>0</v>
      </c>
      <c r="I204" s="8">
        <v>69.902420000000006</v>
      </c>
      <c r="J204" s="8">
        <v>0</v>
      </c>
      <c r="K204" s="8">
        <v>0</v>
      </c>
      <c r="L204" s="8">
        <v>0</v>
      </c>
      <c r="M204" s="8">
        <v>0</v>
      </c>
      <c r="N204" s="8">
        <v>0</v>
      </c>
      <c r="O204" s="8">
        <v>0</v>
      </c>
      <c r="P204" s="8">
        <v>0</v>
      </c>
      <c r="Q204" s="8">
        <v>0</v>
      </c>
      <c r="R204" s="8">
        <v>0</v>
      </c>
      <c r="S204" s="8">
        <v>0</v>
      </c>
      <c r="T204" s="8">
        <v>0</v>
      </c>
      <c r="U204" s="8">
        <v>0</v>
      </c>
      <c r="V204" s="8">
        <v>0</v>
      </c>
      <c r="W204" s="8">
        <v>0</v>
      </c>
      <c r="X204" s="8">
        <v>0</v>
      </c>
      <c r="Y204" s="8">
        <v>0</v>
      </c>
      <c r="Z204" s="22">
        <v>0</v>
      </c>
      <c r="AA204" s="8">
        <f t="shared" si="268"/>
        <v>0</v>
      </c>
      <c r="AB204" s="24">
        <v>0</v>
      </c>
      <c r="AC204" s="24">
        <f t="shared" si="267"/>
        <v>0</v>
      </c>
      <c r="AD204" s="258"/>
    </row>
    <row r="205" spans="2:30">
      <c r="B205" s="16" t="s">
        <v>1</v>
      </c>
      <c r="C205" s="7" t="s">
        <v>32</v>
      </c>
      <c r="D205" s="8">
        <v>5</v>
      </c>
      <c r="E205" s="8">
        <v>0</v>
      </c>
      <c r="F205" s="8">
        <v>0.92</v>
      </c>
      <c r="G205" s="8">
        <v>0</v>
      </c>
      <c r="H205" s="8">
        <v>0</v>
      </c>
      <c r="I205" s="8">
        <v>0</v>
      </c>
      <c r="J205" s="8">
        <v>0</v>
      </c>
      <c r="K205" s="8">
        <v>0</v>
      </c>
      <c r="L205" s="8">
        <v>0</v>
      </c>
      <c r="M205" s="8">
        <v>5</v>
      </c>
      <c r="N205" s="8">
        <v>0</v>
      </c>
      <c r="O205" s="8">
        <v>35</v>
      </c>
      <c r="P205" s="8">
        <v>0</v>
      </c>
      <c r="Q205" s="8">
        <v>0</v>
      </c>
      <c r="R205" s="8">
        <v>25.906500000000001</v>
      </c>
      <c r="S205" s="8">
        <v>0</v>
      </c>
      <c r="T205" s="8">
        <v>0</v>
      </c>
      <c r="U205" s="8">
        <v>0</v>
      </c>
      <c r="V205" s="8">
        <v>0</v>
      </c>
      <c r="W205" s="8">
        <v>248</v>
      </c>
      <c r="X205" s="8">
        <v>0</v>
      </c>
      <c r="Y205" s="8">
        <v>248</v>
      </c>
      <c r="Z205" s="22">
        <v>0</v>
      </c>
      <c r="AA205" s="8">
        <f t="shared" si="268"/>
        <v>0</v>
      </c>
      <c r="AB205" s="24">
        <v>50</v>
      </c>
      <c r="AC205" s="24">
        <f t="shared" si="267"/>
        <v>-198</v>
      </c>
      <c r="AD205" s="259"/>
    </row>
    <row r="206" spans="2:30">
      <c r="B206" s="16" t="s">
        <v>76</v>
      </c>
      <c r="C206" s="5" t="s">
        <v>77</v>
      </c>
      <c r="D206" s="6">
        <f t="shared" ref="D206:Z206" si="272">SUM(D209,D217)</f>
        <v>0</v>
      </c>
      <c r="E206" s="6">
        <f t="shared" si="272"/>
        <v>0</v>
      </c>
      <c r="F206" s="6">
        <f t="shared" si="272"/>
        <v>0</v>
      </c>
      <c r="G206" s="6">
        <f t="shared" si="272"/>
        <v>0</v>
      </c>
      <c r="H206" s="6">
        <f t="shared" si="272"/>
        <v>0</v>
      </c>
      <c r="I206" s="6">
        <f t="shared" si="272"/>
        <v>401.93781000000001</v>
      </c>
      <c r="J206" s="6">
        <f t="shared" si="272"/>
        <v>0</v>
      </c>
      <c r="K206" s="6">
        <f t="shared" si="272"/>
        <v>0</v>
      </c>
      <c r="L206" s="6">
        <f t="shared" si="272"/>
        <v>0</v>
      </c>
      <c r="M206" s="6">
        <f t="shared" si="272"/>
        <v>703</v>
      </c>
      <c r="N206" s="6">
        <f t="shared" si="272"/>
        <v>0</v>
      </c>
      <c r="O206" s="6">
        <f t="shared" si="272"/>
        <v>703</v>
      </c>
      <c r="P206" s="6">
        <f t="shared" si="272"/>
        <v>0</v>
      </c>
      <c r="Q206" s="6">
        <f t="shared" si="272"/>
        <v>0</v>
      </c>
      <c r="R206" s="6">
        <f t="shared" si="272"/>
        <v>230.25202999999999</v>
      </c>
      <c r="S206" s="6">
        <f t="shared" si="272"/>
        <v>0</v>
      </c>
      <c r="T206" s="6">
        <f t="shared" si="272"/>
        <v>0</v>
      </c>
      <c r="U206" s="6">
        <f t="shared" si="272"/>
        <v>0</v>
      </c>
      <c r="V206" s="6">
        <f t="shared" si="272"/>
        <v>0</v>
      </c>
      <c r="W206" s="6">
        <f t="shared" si="272"/>
        <v>2200</v>
      </c>
      <c r="X206" s="6">
        <f t="shared" si="272"/>
        <v>0</v>
      </c>
      <c r="Y206" s="6">
        <f t="shared" si="272"/>
        <v>2200</v>
      </c>
      <c r="Z206" s="21">
        <f t="shared" si="272"/>
        <v>0</v>
      </c>
      <c r="AA206" s="6">
        <f t="shared" si="268"/>
        <v>0</v>
      </c>
      <c r="AB206" s="12">
        <f t="shared" ref="AB206" si="273">SUM(AB209,AB217)</f>
        <v>863</v>
      </c>
      <c r="AC206" s="12">
        <f t="shared" si="267"/>
        <v>-1337</v>
      </c>
      <c r="AD206" s="25"/>
    </row>
    <row r="207" spans="2:30">
      <c r="B207" s="16" t="s">
        <v>1</v>
      </c>
      <c r="C207" s="7" t="s">
        <v>20</v>
      </c>
      <c r="D207" s="8">
        <v>0</v>
      </c>
      <c r="E207" s="8">
        <v>0</v>
      </c>
      <c r="F207" s="8">
        <v>0</v>
      </c>
      <c r="G207" s="8">
        <v>0</v>
      </c>
      <c r="H207" s="8">
        <v>0</v>
      </c>
      <c r="I207" s="8">
        <v>0</v>
      </c>
      <c r="J207" s="8">
        <v>0</v>
      </c>
      <c r="K207" s="8">
        <v>0</v>
      </c>
      <c r="L207" s="8">
        <v>0</v>
      </c>
      <c r="M207" s="8">
        <v>52</v>
      </c>
      <c r="N207" s="8">
        <v>0</v>
      </c>
      <c r="O207" s="8">
        <v>0</v>
      </c>
      <c r="P207" s="8">
        <v>0</v>
      </c>
      <c r="Q207" s="8">
        <v>0</v>
      </c>
      <c r="R207" s="8">
        <v>0</v>
      </c>
      <c r="S207" s="8">
        <v>0</v>
      </c>
      <c r="T207" s="8">
        <v>0</v>
      </c>
      <c r="U207" s="8">
        <v>0</v>
      </c>
      <c r="V207" s="8">
        <v>0</v>
      </c>
      <c r="W207" s="8">
        <v>51</v>
      </c>
      <c r="X207" s="8">
        <v>0</v>
      </c>
      <c r="Y207" s="8">
        <v>53</v>
      </c>
      <c r="Z207" s="22">
        <v>0</v>
      </c>
      <c r="AA207" s="8">
        <f t="shared" si="268"/>
        <v>2</v>
      </c>
      <c r="AB207" s="24">
        <v>51</v>
      </c>
      <c r="AC207" s="24">
        <f t="shared" si="267"/>
        <v>-2</v>
      </c>
      <c r="AD207" s="25"/>
    </row>
    <row r="208" spans="2:30">
      <c r="B208" s="16" t="s">
        <v>1</v>
      </c>
      <c r="C208" s="7" t="s">
        <v>21</v>
      </c>
      <c r="D208" s="8">
        <v>0</v>
      </c>
      <c r="E208" s="8">
        <v>0</v>
      </c>
      <c r="F208" s="8">
        <v>0</v>
      </c>
      <c r="G208" s="8">
        <v>0</v>
      </c>
      <c r="H208" s="8">
        <v>0</v>
      </c>
      <c r="I208" s="8">
        <v>0</v>
      </c>
      <c r="J208" s="8">
        <v>0</v>
      </c>
      <c r="K208" s="8">
        <v>0</v>
      </c>
      <c r="L208" s="8">
        <v>0</v>
      </c>
      <c r="M208" s="8">
        <v>0</v>
      </c>
      <c r="N208" s="8">
        <v>0</v>
      </c>
      <c r="O208" s="8">
        <v>0</v>
      </c>
      <c r="P208" s="8">
        <v>0</v>
      </c>
      <c r="Q208" s="8">
        <v>0</v>
      </c>
      <c r="R208" s="8">
        <v>0</v>
      </c>
      <c r="S208" s="8">
        <v>0</v>
      </c>
      <c r="T208" s="8">
        <v>0</v>
      </c>
      <c r="U208" s="8">
        <v>0</v>
      </c>
      <c r="V208" s="8">
        <v>0</v>
      </c>
      <c r="W208" s="8">
        <v>51</v>
      </c>
      <c r="X208" s="8">
        <v>0</v>
      </c>
      <c r="Y208" s="8">
        <v>51</v>
      </c>
      <c r="Z208" s="22">
        <v>0</v>
      </c>
      <c r="AA208" s="8">
        <f t="shared" si="268"/>
        <v>0</v>
      </c>
      <c r="AB208" s="24">
        <v>51</v>
      </c>
      <c r="AC208" s="24">
        <f t="shared" si="267"/>
        <v>0</v>
      </c>
      <c r="AD208" s="25"/>
    </row>
    <row r="209" spans="2:30">
      <c r="B209" s="16" t="s">
        <v>1</v>
      </c>
      <c r="C209" s="7" t="s">
        <v>22</v>
      </c>
      <c r="D209" s="8">
        <f t="shared" ref="D209:Z209" si="274">SUM(D210:D213)</f>
        <v>0</v>
      </c>
      <c r="E209" s="8">
        <f t="shared" si="274"/>
        <v>0</v>
      </c>
      <c r="F209" s="8">
        <f t="shared" si="274"/>
        <v>0</v>
      </c>
      <c r="G209" s="8">
        <f t="shared" si="274"/>
        <v>0</v>
      </c>
      <c r="H209" s="8">
        <f t="shared" si="274"/>
        <v>0</v>
      </c>
      <c r="I209" s="8">
        <f t="shared" si="274"/>
        <v>401.02280999999999</v>
      </c>
      <c r="J209" s="8">
        <f t="shared" si="274"/>
        <v>0</v>
      </c>
      <c r="K209" s="8">
        <f t="shared" si="274"/>
        <v>0</v>
      </c>
      <c r="L209" s="8">
        <f t="shared" si="274"/>
        <v>0</v>
      </c>
      <c r="M209" s="8">
        <f t="shared" si="274"/>
        <v>703</v>
      </c>
      <c r="N209" s="8">
        <f t="shared" si="274"/>
        <v>0</v>
      </c>
      <c r="O209" s="8">
        <f t="shared" si="274"/>
        <v>643.33000000000004</v>
      </c>
      <c r="P209" s="8">
        <f t="shared" si="274"/>
        <v>0</v>
      </c>
      <c r="Q209" s="8">
        <f t="shared" si="274"/>
        <v>0</v>
      </c>
      <c r="R209" s="8">
        <f t="shared" si="274"/>
        <v>170.61602999999999</v>
      </c>
      <c r="S209" s="8">
        <f t="shared" si="274"/>
        <v>0</v>
      </c>
      <c r="T209" s="8">
        <f t="shared" si="274"/>
        <v>0</v>
      </c>
      <c r="U209" s="8">
        <f t="shared" si="274"/>
        <v>0</v>
      </c>
      <c r="V209" s="8">
        <f t="shared" si="274"/>
        <v>0</v>
      </c>
      <c r="W209" s="8">
        <f t="shared" si="274"/>
        <v>1680</v>
      </c>
      <c r="X209" s="8">
        <f t="shared" si="274"/>
        <v>0</v>
      </c>
      <c r="Y209" s="8">
        <f t="shared" si="274"/>
        <v>1680</v>
      </c>
      <c r="Z209" s="22">
        <f t="shared" si="274"/>
        <v>0</v>
      </c>
      <c r="AA209" s="8">
        <f t="shared" si="268"/>
        <v>0</v>
      </c>
      <c r="AB209" s="24">
        <f t="shared" ref="AB209" si="275">SUM(AB210:AB213)</f>
        <v>763</v>
      </c>
      <c r="AC209" s="24">
        <f t="shared" si="267"/>
        <v>-917</v>
      </c>
      <c r="AD209" s="25"/>
    </row>
    <row r="210" spans="2:30">
      <c r="B210" s="16" t="s">
        <v>1</v>
      </c>
      <c r="C210" s="9" t="s">
        <v>23</v>
      </c>
      <c r="D210" s="8">
        <v>0</v>
      </c>
      <c r="E210" s="8">
        <v>0</v>
      </c>
      <c r="F210" s="8">
        <v>0</v>
      </c>
      <c r="G210" s="8">
        <v>0</v>
      </c>
      <c r="H210" s="8">
        <v>0</v>
      </c>
      <c r="I210" s="8">
        <v>289.62518</v>
      </c>
      <c r="J210" s="8">
        <v>0</v>
      </c>
      <c r="K210" s="8">
        <v>0</v>
      </c>
      <c r="L210" s="8">
        <v>0</v>
      </c>
      <c r="M210" s="8">
        <v>575</v>
      </c>
      <c r="N210" s="8">
        <v>0</v>
      </c>
      <c r="O210" s="8">
        <v>570</v>
      </c>
      <c r="P210" s="8">
        <v>0</v>
      </c>
      <c r="Q210" s="8">
        <v>0</v>
      </c>
      <c r="R210" s="8">
        <v>154.72984</v>
      </c>
      <c r="S210" s="8">
        <v>0</v>
      </c>
      <c r="T210" s="8">
        <v>0</v>
      </c>
      <c r="U210" s="8">
        <v>0</v>
      </c>
      <c r="V210" s="8">
        <v>0</v>
      </c>
      <c r="W210" s="8">
        <v>1217</v>
      </c>
      <c r="X210" s="8">
        <v>0</v>
      </c>
      <c r="Y210" s="8">
        <v>1217</v>
      </c>
      <c r="Z210" s="22">
        <v>0</v>
      </c>
      <c r="AA210" s="8">
        <f t="shared" si="268"/>
        <v>0</v>
      </c>
      <c r="AB210" s="24">
        <v>600</v>
      </c>
      <c r="AC210" s="24">
        <f t="shared" si="267"/>
        <v>-617</v>
      </c>
      <c r="AD210" s="25"/>
    </row>
    <row r="211" spans="2:30">
      <c r="B211" s="16" t="s">
        <v>1</v>
      </c>
      <c r="C211" s="9" t="s">
        <v>24</v>
      </c>
      <c r="D211" s="8">
        <v>0</v>
      </c>
      <c r="E211" s="8">
        <v>0</v>
      </c>
      <c r="F211" s="8">
        <v>0</v>
      </c>
      <c r="G211" s="8">
        <v>0</v>
      </c>
      <c r="H211" s="8">
        <v>0</v>
      </c>
      <c r="I211" s="8">
        <v>103.54039</v>
      </c>
      <c r="J211" s="8">
        <v>0</v>
      </c>
      <c r="K211" s="8">
        <v>0</v>
      </c>
      <c r="L211" s="8">
        <v>0</v>
      </c>
      <c r="M211" s="8">
        <v>128</v>
      </c>
      <c r="N211" s="8">
        <v>0</v>
      </c>
      <c r="O211" s="8">
        <v>68.33</v>
      </c>
      <c r="P211" s="8">
        <v>0</v>
      </c>
      <c r="Q211" s="8">
        <v>0</v>
      </c>
      <c r="R211" s="8">
        <v>13.387460000000001</v>
      </c>
      <c r="S211" s="8">
        <v>0</v>
      </c>
      <c r="T211" s="8">
        <v>0</v>
      </c>
      <c r="U211" s="8">
        <v>0</v>
      </c>
      <c r="V211" s="8">
        <v>0</v>
      </c>
      <c r="W211" s="8">
        <v>450</v>
      </c>
      <c r="X211" s="8">
        <v>0</v>
      </c>
      <c r="Y211" s="8">
        <v>450</v>
      </c>
      <c r="Z211" s="22">
        <v>0</v>
      </c>
      <c r="AA211" s="8">
        <f t="shared" si="268"/>
        <v>0</v>
      </c>
      <c r="AB211" s="24">
        <f>863-AB210-AB217</f>
        <v>163</v>
      </c>
      <c r="AC211" s="24">
        <f t="shared" si="267"/>
        <v>-287</v>
      </c>
      <c r="AD211" s="25"/>
    </row>
    <row r="212" spans="2:30">
      <c r="B212" s="16" t="s">
        <v>1</v>
      </c>
      <c r="C212" s="9" t="s">
        <v>27</v>
      </c>
      <c r="D212" s="8">
        <v>0</v>
      </c>
      <c r="E212" s="8">
        <v>0</v>
      </c>
      <c r="F212" s="8">
        <v>0</v>
      </c>
      <c r="G212" s="8">
        <v>0</v>
      </c>
      <c r="H212" s="8">
        <v>0</v>
      </c>
      <c r="I212" s="8">
        <v>1.8886400000000001</v>
      </c>
      <c r="J212" s="8">
        <v>0</v>
      </c>
      <c r="K212" s="8">
        <v>0</v>
      </c>
      <c r="L212" s="8">
        <v>0</v>
      </c>
      <c r="M212" s="8">
        <v>0</v>
      </c>
      <c r="N212" s="8">
        <v>0</v>
      </c>
      <c r="O212" s="8">
        <v>5</v>
      </c>
      <c r="P212" s="8">
        <v>0</v>
      </c>
      <c r="Q212" s="8">
        <v>0</v>
      </c>
      <c r="R212" s="8">
        <v>2.4987300000000001</v>
      </c>
      <c r="S212" s="8">
        <v>0</v>
      </c>
      <c r="T212" s="8">
        <v>0</v>
      </c>
      <c r="U212" s="8">
        <v>0</v>
      </c>
      <c r="V212" s="8">
        <v>0</v>
      </c>
      <c r="W212" s="8">
        <v>10</v>
      </c>
      <c r="X212" s="8">
        <v>0</v>
      </c>
      <c r="Y212" s="8">
        <v>10</v>
      </c>
      <c r="Z212" s="22">
        <v>0</v>
      </c>
      <c r="AA212" s="8">
        <f t="shared" si="268"/>
        <v>0</v>
      </c>
      <c r="AB212" s="24">
        <v>0</v>
      </c>
      <c r="AC212" s="24">
        <f t="shared" si="267"/>
        <v>-10</v>
      </c>
      <c r="AD212" s="25"/>
    </row>
    <row r="213" spans="2:30">
      <c r="B213" s="16" t="s">
        <v>1</v>
      </c>
      <c r="C213" s="9" t="s">
        <v>28</v>
      </c>
      <c r="D213" s="8">
        <f t="shared" ref="D213:AB213" si="276">SUM(D214)</f>
        <v>0</v>
      </c>
      <c r="E213" s="8">
        <f t="shared" si="276"/>
        <v>0</v>
      </c>
      <c r="F213" s="8">
        <f t="shared" si="276"/>
        <v>0</v>
      </c>
      <c r="G213" s="8">
        <f t="shared" si="276"/>
        <v>0</v>
      </c>
      <c r="H213" s="8">
        <f t="shared" si="276"/>
        <v>0</v>
      </c>
      <c r="I213" s="8">
        <f t="shared" si="276"/>
        <v>5.9686000000000003</v>
      </c>
      <c r="J213" s="8">
        <f t="shared" si="276"/>
        <v>0</v>
      </c>
      <c r="K213" s="8">
        <f t="shared" si="276"/>
        <v>0</v>
      </c>
      <c r="L213" s="8">
        <f t="shared" si="276"/>
        <v>0</v>
      </c>
      <c r="M213" s="8">
        <f t="shared" si="276"/>
        <v>0</v>
      </c>
      <c r="N213" s="8">
        <f t="shared" si="276"/>
        <v>0</v>
      </c>
      <c r="O213" s="8">
        <f t="shared" si="276"/>
        <v>0</v>
      </c>
      <c r="P213" s="8">
        <f t="shared" si="276"/>
        <v>0</v>
      </c>
      <c r="Q213" s="8">
        <f t="shared" si="276"/>
        <v>0</v>
      </c>
      <c r="R213" s="8">
        <f t="shared" si="276"/>
        <v>0</v>
      </c>
      <c r="S213" s="8">
        <f t="shared" si="276"/>
        <v>0</v>
      </c>
      <c r="T213" s="8">
        <f t="shared" si="276"/>
        <v>0</v>
      </c>
      <c r="U213" s="8">
        <f t="shared" si="276"/>
        <v>0</v>
      </c>
      <c r="V213" s="8">
        <f t="shared" si="276"/>
        <v>0</v>
      </c>
      <c r="W213" s="8">
        <f t="shared" si="276"/>
        <v>3</v>
      </c>
      <c r="X213" s="8">
        <f t="shared" si="276"/>
        <v>0</v>
      </c>
      <c r="Y213" s="8">
        <f t="shared" si="276"/>
        <v>3</v>
      </c>
      <c r="Z213" s="22">
        <f t="shared" si="276"/>
        <v>0</v>
      </c>
      <c r="AA213" s="8">
        <f t="shared" si="268"/>
        <v>0</v>
      </c>
      <c r="AB213" s="24">
        <f t="shared" si="276"/>
        <v>0</v>
      </c>
      <c r="AC213" s="24">
        <f t="shared" si="267"/>
        <v>-3</v>
      </c>
      <c r="AD213" s="25"/>
    </row>
    <row r="214" spans="2:30">
      <c r="B214" s="16" t="s">
        <v>1</v>
      </c>
      <c r="C214" s="10" t="s">
        <v>29</v>
      </c>
      <c r="D214" s="8">
        <f t="shared" ref="D214:Z214" si="277">SUM(D215:D216)</f>
        <v>0</v>
      </c>
      <c r="E214" s="8">
        <f t="shared" si="277"/>
        <v>0</v>
      </c>
      <c r="F214" s="8">
        <f t="shared" si="277"/>
        <v>0</v>
      </c>
      <c r="G214" s="8">
        <f t="shared" si="277"/>
        <v>0</v>
      </c>
      <c r="H214" s="8">
        <f t="shared" si="277"/>
        <v>0</v>
      </c>
      <c r="I214" s="8">
        <f t="shared" si="277"/>
        <v>5.9686000000000003</v>
      </c>
      <c r="J214" s="8">
        <f t="shared" si="277"/>
        <v>0</v>
      </c>
      <c r="K214" s="8">
        <f t="shared" si="277"/>
        <v>0</v>
      </c>
      <c r="L214" s="8">
        <f t="shared" si="277"/>
        <v>0</v>
      </c>
      <c r="M214" s="8">
        <f t="shared" si="277"/>
        <v>0</v>
      </c>
      <c r="N214" s="8">
        <f t="shared" si="277"/>
        <v>0</v>
      </c>
      <c r="O214" s="8">
        <f t="shared" si="277"/>
        <v>0</v>
      </c>
      <c r="P214" s="8">
        <f t="shared" si="277"/>
        <v>0</v>
      </c>
      <c r="Q214" s="8">
        <f t="shared" si="277"/>
        <v>0</v>
      </c>
      <c r="R214" s="8">
        <f t="shared" si="277"/>
        <v>0</v>
      </c>
      <c r="S214" s="8">
        <f t="shared" si="277"/>
        <v>0</v>
      </c>
      <c r="T214" s="8">
        <f t="shared" si="277"/>
        <v>0</v>
      </c>
      <c r="U214" s="8">
        <f t="shared" si="277"/>
        <v>0</v>
      </c>
      <c r="V214" s="8">
        <f t="shared" si="277"/>
        <v>0</v>
      </c>
      <c r="W214" s="8">
        <f t="shared" si="277"/>
        <v>3</v>
      </c>
      <c r="X214" s="8">
        <f t="shared" si="277"/>
        <v>0</v>
      </c>
      <c r="Y214" s="8">
        <f t="shared" si="277"/>
        <v>3</v>
      </c>
      <c r="Z214" s="22">
        <f t="shared" si="277"/>
        <v>0</v>
      </c>
      <c r="AA214" s="8">
        <f t="shared" si="268"/>
        <v>0</v>
      </c>
      <c r="AB214" s="24">
        <f t="shared" ref="AB214" si="278">SUM(AB215:AB216)</f>
        <v>0</v>
      </c>
      <c r="AC214" s="24">
        <f t="shared" si="267"/>
        <v>-3</v>
      </c>
      <c r="AD214" s="25"/>
    </row>
    <row r="215" spans="2:30" ht="30">
      <c r="B215" s="16" t="s">
        <v>1</v>
      </c>
      <c r="C215" s="11" t="s">
        <v>30</v>
      </c>
      <c r="D215" s="8">
        <v>0</v>
      </c>
      <c r="E215" s="8">
        <v>0</v>
      </c>
      <c r="F215" s="8">
        <v>0</v>
      </c>
      <c r="G215" s="8">
        <v>0</v>
      </c>
      <c r="H215" s="8">
        <v>0</v>
      </c>
      <c r="I215" s="8">
        <v>4.7186000000000003</v>
      </c>
      <c r="J215" s="8">
        <v>0</v>
      </c>
      <c r="K215" s="8">
        <v>0</v>
      </c>
      <c r="L215" s="8">
        <v>0</v>
      </c>
      <c r="M215" s="8">
        <v>0</v>
      </c>
      <c r="N215" s="8">
        <v>0</v>
      </c>
      <c r="O215" s="8">
        <v>0</v>
      </c>
      <c r="P215" s="8">
        <v>0</v>
      </c>
      <c r="Q215" s="8">
        <v>0</v>
      </c>
      <c r="R215" s="8">
        <v>0</v>
      </c>
      <c r="S215" s="8">
        <v>0</v>
      </c>
      <c r="T215" s="8">
        <v>0</v>
      </c>
      <c r="U215" s="8">
        <v>0</v>
      </c>
      <c r="V215" s="8">
        <v>0</v>
      </c>
      <c r="W215" s="8">
        <v>3</v>
      </c>
      <c r="X215" s="8">
        <v>0</v>
      </c>
      <c r="Y215" s="8">
        <v>3</v>
      </c>
      <c r="Z215" s="22">
        <v>0</v>
      </c>
      <c r="AA215" s="8">
        <f t="shared" si="268"/>
        <v>0</v>
      </c>
      <c r="AB215" s="24">
        <v>0</v>
      </c>
      <c r="AC215" s="24">
        <f t="shared" si="267"/>
        <v>-3</v>
      </c>
      <c r="AD215" s="25"/>
    </row>
    <row r="216" spans="2:30" ht="30">
      <c r="B216" s="16" t="s">
        <v>1</v>
      </c>
      <c r="C216" s="11" t="s">
        <v>31</v>
      </c>
      <c r="D216" s="8">
        <v>0</v>
      </c>
      <c r="E216" s="8">
        <v>0</v>
      </c>
      <c r="F216" s="8">
        <v>0</v>
      </c>
      <c r="G216" s="8">
        <v>0</v>
      </c>
      <c r="H216" s="8">
        <v>0</v>
      </c>
      <c r="I216" s="8">
        <v>1.25</v>
      </c>
      <c r="J216" s="8">
        <v>0</v>
      </c>
      <c r="K216" s="8">
        <v>0</v>
      </c>
      <c r="L216" s="8">
        <v>0</v>
      </c>
      <c r="M216" s="8">
        <v>0</v>
      </c>
      <c r="N216" s="8">
        <v>0</v>
      </c>
      <c r="O216" s="8">
        <v>0</v>
      </c>
      <c r="P216" s="8">
        <v>0</v>
      </c>
      <c r="Q216" s="8">
        <v>0</v>
      </c>
      <c r="R216" s="8">
        <v>0</v>
      </c>
      <c r="S216" s="8">
        <v>0</v>
      </c>
      <c r="T216" s="8">
        <v>0</v>
      </c>
      <c r="U216" s="8">
        <v>0</v>
      </c>
      <c r="V216" s="8">
        <v>0</v>
      </c>
      <c r="W216" s="8">
        <v>0</v>
      </c>
      <c r="X216" s="8">
        <v>0</v>
      </c>
      <c r="Y216" s="8">
        <v>0</v>
      </c>
      <c r="Z216" s="22">
        <v>0</v>
      </c>
      <c r="AA216" s="8">
        <f t="shared" si="268"/>
        <v>0</v>
      </c>
      <c r="AB216" s="24">
        <v>0</v>
      </c>
      <c r="AC216" s="24">
        <f t="shared" si="267"/>
        <v>0</v>
      </c>
      <c r="AD216" s="25"/>
    </row>
    <row r="217" spans="2:30">
      <c r="B217" s="16" t="s">
        <v>1</v>
      </c>
      <c r="C217" s="7" t="s">
        <v>32</v>
      </c>
      <c r="D217" s="8">
        <v>0</v>
      </c>
      <c r="E217" s="8">
        <v>0</v>
      </c>
      <c r="F217" s="8">
        <v>0</v>
      </c>
      <c r="G217" s="8">
        <v>0</v>
      </c>
      <c r="H217" s="8">
        <v>0</v>
      </c>
      <c r="I217" s="8">
        <v>0.91500000000000004</v>
      </c>
      <c r="J217" s="8">
        <v>0</v>
      </c>
      <c r="K217" s="8">
        <v>0</v>
      </c>
      <c r="L217" s="8">
        <v>0</v>
      </c>
      <c r="M217" s="8">
        <v>0</v>
      </c>
      <c r="N217" s="8">
        <v>0</v>
      </c>
      <c r="O217" s="8">
        <v>59.67</v>
      </c>
      <c r="P217" s="8">
        <v>0</v>
      </c>
      <c r="Q217" s="8">
        <v>0</v>
      </c>
      <c r="R217" s="8">
        <v>59.636000000000003</v>
      </c>
      <c r="S217" s="8">
        <v>0</v>
      </c>
      <c r="T217" s="8">
        <v>0</v>
      </c>
      <c r="U217" s="8">
        <v>0</v>
      </c>
      <c r="V217" s="8">
        <v>0</v>
      </c>
      <c r="W217" s="8">
        <v>520</v>
      </c>
      <c r="X217" s="8">
        <v>0</v>
      </c>
      <c r="Y217" s="8">
        <v>520</v>
      </c>
      <c r="Z217" s="22">
        <v>0</v>
      </c>
      <c r="AA217" s="8">
        <f t="shared" si="268"/>
        <v>0</v>
      </c>
      <c r="AB217" s="24">
        <v>100</v>
      </c>
      <c r="AC217" s="24">
        <f t="shared" si="267"/>
        <v>-420</v>
      </c>
      <c r="AD217" s="25"/>
    </row>
    <row r="218" spans="2:30" s="246" customFormat="1">
      <c r="B218" s="16" t="s">
        <v>1309</v>
      </c>
      <c r="C218" s="5" t="s">
        <v>1310</v>
      </c>
      <c r="D218" s="6">
        <f t="shared" ref="D218:Z218" si="279">SUM(D221,D229)</f>
        <v>0</v>
      </c>
      <c r="E218" s="6">
        <f t="shared" si="279"/>
        <v>0</v>
      </c>
      <c r="F218" s="6">
        <f t="shared" si="279"/>
        <v>0</v>
      </c>
      <c r="G218" s="6">
        <f t="shared" si="279"/>
        <v>0</v>
      </c>
      <c r="H218" s="6">
        <f t="shared" si="279"/>
        <v>0</v>
      </c>
      <c r="I218" s="6">
        <f t="shared" si="279"/>
        <v>0</v>
      </c>
      <c r="J218" s="6">
        <f t="shared" si="279"/>
        <v>0</v>
      </c>
      <c r="K218" s="6">
        <f t="shared" si="279"/>
        <v>0</v>
      </c>
      <c r="L218" s="6">
        <f t="shared" si="279"/>
        <v>0</v>
      </c>
      <c r="M218" s="6">
        <f t="shared" ref="M218:R218" si="280">SUM(M221,M229)</f>
        <v>0</v>
      </c>
      <c r="N218" s="6">
        <f t="shared" si="280"/>
        <v>0</v>
      </c>
      <c r="O218" s="6">
        <f t="shared" si="280"/>
        <v>0</v>
      </c>
      <c r="P218" s="6">
        <f t="shared" si="280"/>
        <v>0</v>
      </c>
      <c r="Q218" s="6">
        <f t="shared" si="280"/>
        <v>0</v>
      </c>
      <c r="R218" s="6">
        <f t="shared" si="280"/>
        <v>0</v>
      </c>
      <c r="S218" s="6">
        <f t="shared" si="279"/>
        <v>0</v>
      </c>
      <c r="T218" s="6">
        <f t="shared" si="279"/>
        <v>0</v>
      </c>
      <c r="U218" s="6">
        <f t="shared" si="279"/>
        <v>0</v>
      </c>
      <c r="V218" s="6">
        <f t="shared" si="279"/>
        <v>0</v>
      </c>
      <c r="W218" s="6">
        <f t="shared" ref="W218:Y218" si="281">SUM(W221,W229)</f>
        <v>0</v>
      </c>
      <c r="X218" s="6">
        <f t="shared" si="281"/>
        <v>0</v>
      </c>
      <c r="Y218" s="6">
        <f t="shared" si="281"/>
        <v>0</v>
      </c>
      <c r="Z218" s="21">
        <f t="shared" si="279"/>
        <v>0</v>
      </c>
      <c r="AA218" s="6">
        <f t="shared" ref="AA218:AA229" si="282">Y218-W218</f>
        <v>0</v>
      </c>
      <c r="AB218" s="12">
        <f t="shared" ref="AB218" si="283">SUM(AB221,AB229)</f>
        <v>4400</v>
      </c>
      <c r="AC218" s="12">
        <f t="shared" si="267"/>
        <v>4400</v>
      </c>
      <c r="AD218" s="25"/>
    </row>
    <row r="219" spans="2:30" s="246" customFormat="1">
      <c r="B219" s="16" t="s">
        <v>1</v>
      </c>
      <c r="C219" s="7" t="s">
        <v>20</v>
      </c>
      <c r="D219" s="8">
        <v>0</v>
      </c>
      <c r="E219" s="8">
        <v>0</v>
      </c>
      <c r="F219" s="8">
        <v>0</v>
      </c>
      <c r="G219" s="8">
        <v>0</v>
      </c>
      <c r="H219" s="8">
        <v>0</v>
      </c>
      <c r="I219" s="8">
        <v>0</v>
      </c>
      <c r="J219" s="8">
        <v>0</v>
      </c>
      <c r="K219" s="8">
        <v>0</v>
      </c>
      <c r="L219" s="8">
        <v>0</v>
      </c>
      <c r="M219" s="8">
        <v>0</v>
      </c>
      <c r="N219" s="8">
        <v>0</v>
      </c>
      <c r="O219" s="8">
        <v>0</v>
      </c>
      <c r="P219" s="8">
        <v>0</v>
      </c>
      <c r="Q219" s="8">
        <v>0</v>
      </c>
      <c r="R219" s="8">
        <v>0</v>
      </c>
      <c r="S219" s="8">
        <v>0</v>
      </c>
      <c r="T219" s="8">
        <v>0</v>
      </c>
      <c r="U219" s="8">
        <v>0</v>
      </c>
      <c r="V219" s="8">
        <v>0</v>
      </c>
      <c r="W219" s="8">
        <v>0</v>
      </c>
      <c r="X219" s="8">
        <v>0</v>
      </c>
      <c r="Y219" s="8">
        <v>0</v>
      </c>
      <c r="Z219" s="22">
        <v>0</v>
      </c>
      <c r="AA219" s="8">
        <f t="shared" si="282"/>
        <v>0</v>
      </c>
      <c r="AB219" s="24">
        <v>227</v>
      </c>
      <c r="AC219" s="24">
        <f t="shared" si="267"/>
        <v>227</v>
      </c>
      <c r="AD219" s="25"/>
    </row>
    <row r="220" spans="2:30" s="246" customFormat="1">
      <c r="B220" s="16" t="s">
        <v>1</v>
      </c>
      <c r="C220" s="7" t="s">
        <v>21</v>
      </c>
      <c r="D220" s="8">
        <v>0</v>
      </c>
      <c r="E220" s="8">
        <v>0</v>
      </c>
      <c r="F220" s="8">
        <v>0</v>
      </c>
      <c r="G220" s="8">
        <v>0</v>
      </c>
      <c r="H220" s="8">
        <v>0</v>
      </c>
      <c r="I220" s="8">
        <v>0</v>
      </c>
      <c r="J220" s="8">
        <v>0</v>
      </c>
      <c r="K220" s="8">
        <v>0</v>
      </c>
      <c r="L220" s="8">
        <v>0</v>
      </c>
      <c r="M220" s="8">
        <v>0</v>
      </c>
      <c r="N220" s="8">
        <v>0</v>
      </c>
      <c r="O220" s="8">
        <v>0</v>
      </c>
      <c r="P220" s="8">
        <v>0</v>
      </c>
      <c r="Q220" s="8">
        <v>0</v>
      </c>
      <c r="R220" s="8">
        <v>0</v>
      </c>
      <c r="S220" s="8">
        <v>0</v>
      </c>
      <c r="T220" s="8">
        <v>0</v>
      </c>
      <c r="U220" s="8">
        <v>0</v>
      </c>
      <c r="V220" s="8">
        <v>0</v>
      </c>
      <c r="W220" s="8">
        <v>0</v>
      </c>
      <c r="X220" s="8">
        <v>0</v>
      </c>
      <c r="Y220" s="8">
        <v>0</v>
      </c>
      <c r="Z220" s="22">
        <v>0</v>
      </c>
      <c r="AA220" s="8">
        <f t="shared" si="282"/>
        <v>0</v>
      </c>
      <c r="AB220" s="24">
        <v>7</v>
      </c>
      <c r="AC220" s="24">
        <f t="shared" si="267"/>
        <v>7</v>
      </c>
      <c r="AD220" s="25"/>
    </row>
    <row r="221" spans="2:30" s="246" customFormat="1">
      <c r="B221" s="16" t="s">
        <v>1</v>
      </c>
      <c r="C221" s="7" t="s">
        <v>22</v>
      </c>
      <c r="D221" s="8">
        <f t="shared" ref="D221:Z221" si="284">SUM(D222:D225)</f>
        <v>0</v>
      </c>
      <c r="E221" s="8">
        <f t="shared" si="284"/>
        <v>0</v>
      </c>
      <c r="F221" s="8">
        <f t="shared" si="284"/>
        <v>0</v>
      </c>
      <c r="G221" s="8">
        <f t="shared" si="284"/>
        <v>0</v>
      </c>
      <c r="H221" s="8">
        <f t="shared" si="284"/>
        <v>0</v>
      </c>
      <c r="I221" s="8">
        <f t="shared" si="284"/>
        <v>0</v>
      </c>
      <c r="J221" s="8">
        <f t="shared" si="284"/>
        <v>0</v>
      </c>
      <c r="K221" s="8">
        <f t="shared" si="284"/>
        <v>0</v>
      </c>
      <c r="L221" s="8">
        <f t="shared" si="284"/>
        <v>0</v>
      </c>
      <c r="M221" s="8">
        <f t="shared" ref="M221:R221" si="285">SUM(M222:M225)</f>
        <v>0</v>
      </c>
      <c r="N221" s="8">
        <f t="shared" si="285"/>
        <v>0</v>
      </c>
      <c r="O221" s="8">
        <f t="shared" si="285"/>
        <v>0</v>
      </c>
      <c r="P221" s="8">
        <f t="shared" si="285"/>
        <v>0</v>
      </c>
      <c r="Q221" s="8">
        <f t="shared" si="285"/>
        <v>0</v>
      </c>
      <c r="R221" s="8">
        <f t="shared" si="285"/>
        <v>0</v>
      </c>
      <c r="S221" s="8">
        <f t="shared" si="284"/>
        <v>0</v>
      </c>
      <c r="T221" s="8">
        <f t="shared" si="284"/>
        <v>0</v>
      </c>
      <c r="U221" s="8">
        <f t="shared" si="284"/>
        <v>0</v>
      </c>
      <c r="V221" s="8">
        <f t="shared" si="284"/>
        <v>0</v>
      </c>
      <c r="W221" s="8">
        <f t="shared" ref="W221:Y221" si="286">SUM(W222:W225)</f>
        <v>0</v>
      </c>
      <c r="X221" s="8">
        <f t="shared" si="286"/>
        <v>0</v>
      </c>
      <c r="Y221" s="8">
        <f t="shared" si="286"/>
        <v>0</v>
      </c>
      <c r="Z221" s="22">
        <f t="shared" si="284"/>
        <v>0</v>
      </c>
      <c r="AA221" s="8">
        <f t="shared" si="282"/>
        <v>0</v>
      </c>
      <c r="AB221" s="24">
        <f t="shared" ref="AB221" si="287">SUM(AB222:AB225)</f>
        <v>4400</v>
      </c>
      <c r="AC221" s="24">
        <f t="shared" si="267"/>
        <v>4400</v>
      </c>
      <c r="AD221" s="25"/>
    </row>
    <row r="222" spans="2:30" s="246" customFormat="1">
      <c r="B222" s="16" t="s">
        <v>1</v>
      </c>
      <c r="C222" s="9" t="s">
        <v>23</v>
      </c>
      <c r="D222" s="8">
        <v>0</v>
      </c>
      <c r="E222" s="8">
        <v>0</v>
      </c>
      <c r="F222" s="8">
        <v>0</v>
      </c>
      <c r="G222" s="8">
        <v>0</v>
      </c>
      <c r="H222" s="8">
        <v>0</v>
      </c>
      <c r="I222" s="8">
        <v>0</v>
      </c>
      <c r="J222" s="8">
        <v>0</v>
      </c>
      <c r="K222" s="8">
        <v>0</v>
      </c>
      <c r="L222" s="8">
        <v>0</v>
      </c>
      <c r="M222" s="8">
        <v>0</v>
      </c>
      <c r="N222" s="8">
        <v>0</v>
      </c>
      <c r="O222" s="8">
        <v>0</v>
      </c>
      <c r="P222" s="8">
        <v>0</v>
      </c>
      <c r="Q222" s="8">
        <v>0</v>
      </c>
      <c r="R222" s="8">
        <v>0</v>
      </c>
      <c r="S222" s="8">
        <v>0</v>
      </c>
      <c r="T222" s="8">
        <v>0</v>
      </c>
      <c r="U222" s="8">
        <v>0</v>
      </c>
      <c r="V222" s="8">
        <v>0</v>
      </c>
      <c r="W222" s="8">
        <v>0</v>
      </c>
      <c r="X222" s="8">
        <v>0</v>
      </c>
      <c r="Y222" s="8">
        <v>0</v>
      </c>
      <c r="Z222" s="22">
        <v>0</v>
      </c>
      <c r="AA222" s="8">
        <f t="shared" si="282"/>
        <v>0</v>
      </c>
      <c r="AB222" s="24">
        <v>3511</v>
      </c>
      <c r="AC222" s="24">
        <f t="shared" si="267"/>
        <v>3511</v>
      </c>
      <c r="AD222" s="25"/>
    </row>
    <row r="223" spans="2:30" s="246" customFormat="1">
      <c r="B223" s="16" t="s">
        <v>1</v>
      </c>
      <c r="C223" s="9" t="s">
        <v>24</v>
      </c>
      <c r="D223" s="8">
        <v>0</v>
      </c>
      <c r="E223" s="8">
        <v>0</v>
      </c>
      <c r="F223" s="8">
        <v>0</v>
      </c>
      <c r="G223" s="8">
        <v>0</v>
      </c>
      <c r="H223" s="8">
        <v>0</v>
      </c>
      <c r="I223" s="8">
        <v>0</v>
      </c>
      <c r="J223" s="8">
        <v>0</v>
      </c>
      <c r="K223" s="8">
        <v>0</v>
      </c>
      <c r="L223" s="8">
        <v>0</v>
      </c>
      <c r="M223" s="8">
        <v>0</v>
      </c>
      <c r="N223" s="8">
        <v>0</v>
      </c>
      <c r="O223" s="8">
        <v>0</v>
      </c>
      <c r="P223" s="8">
        <v>0</v>
      </c>
      <c r="Q223" s="8">
        <v>0</v>
      </c>
      <c r="R223" s="8">
        <v>0</v>
      </c>
      <c r="S223" s="8">
        <v>0</v>
      </c>
      <c r="T223" s="8">
        <v>0</v>
      </c>
      <c r="U223" s="8">
        <v>0</v>
      </c>
      <c r="V223" s="8">
        <v>0</v>
      </c>
      <c r="W223" s="8">
        <v>0</v>
      </c>
      <c r="X223" s="8">
        <v>0</v>
      </c>
      <c r="Y223" s="8">
        <v>0</v>
      </c>
      <c r="Z223" s="22">
        <v>0</v>
      </c>
      <c r="AA223" s="8">
        <f t="shared" si="282"/>
        <v>0</v>
      </c>
      <c r="AB223" s="24">
        <f>4400-AB222</f>
        <v>889</v>
      </c>
      <c r="AC223" s="24">
        <f t="shared" si="267"/>
        <v>889</v>
      </c>
      <c r="AD223" s="25"/>
    </row>
    <row r="224" spans="2:30" s="246" customFormat="1">
      <c r="B224" s="16" t="s">
        <v>1</v>
      </c>
      <c r="C224" s="9" t="s">
        <v>27</v>
      </c>
      <c r="D224" s="8">
        <v>0</v>
      </c>
      <c r="E224" s="8">
        <v>0</v>
      </c>
      <c r="F224" s="8">
        <v>0</v>
      </c>
      <c r="G224" s="8">
        <v>0</v>
      </c>
      <c r="H224" s="8">
        <v>0</v>
      </c>
      <c r="I224" s="8">
        <v>0</v>
      </c>
      <c r="J224" s="8">
        <v>0</v>
      </c>
      <c r="K224" s="8">
        <v>0</v>
      </c>
      <c r="L224" s="8">
        <v>0</v>
      </c>
      <c r="M224" s="8">
        <v>0</v>
      </c>
      <c r="N224" s="8">
        <v>0</v>
      </c>
      <c r="O224" s="8">
        <v>0</v>
      </c>
      <c r="P224" s="8">
        <v>0</v>
      </c>
      <c r="Q224" s="8">
        <v>0</v>
      </c>
      <c r="R224" s="8">
        <v>0</v>
      </c>
      <c r="S224" s="8">
        <v>0</v>
      </c>
      <c r="T224" s="8">
        <v>0</v>
      </c>
      <c r="U224" s="8">
        <v>0</v>
      </c>
      <c r="V224" s="8">
        <v>0</v>
      </c>
      <c r="W224" s="8">
        <v>0</v>
      </c>
      <c r="X224" s="8">
        <v>0</v>
      </c>
      <c r="Y224" s="8">
        <v>0</v>
      </c>
      <c r="Z224" s="22">
        <v>0</v>
      </c>
      <c r="AA224" s="8">
        <f t="shared" si="282"/>
        <v>0</v>
      </c>
      <c r="AB224" s="24">
        <v>0</v>
      </c>
      <c r="AC224" s="24">
        <f t="shared" si="267"/>
        <v>0</v>
      </c>
      <c r="AD224" s="25"/>
    </row>
    <row r="225" spans="2:31" s="246" customFormat="1">
      <c r="B225" s="16" t="s">
        <v>1</v>
      </c>
      <c r="C225" s="9" t="s">
        <v>28</v>
      </c>
      <c r="D225" s="8">
        <f t="shared" ref="D225:AB225" si="288">SUM(D226)</f>
        <v>0</v>
      </c>
      <c r="E225" s="8">
        <f t="shared" si="288"/>
        <v>0</v>
      </c>
      <c r="F225" s="8">
        <f t="shared" si="288"/>
        <v>0</v>
      </c>
      <c r="G225" s="8">
        <f t="shared" si="288"/>
        <v>0</v>
      </c>
      <c r="H225" s="8">
        <f t="shared" si="288"/>
        <v>0</v>
      </c>
      <c r="I225" s="8">
        <f t="shared" si="288"/>
        <v>0</v>
      </c>
      <c r="J225" s="8">
        <f t="shared" si="288"/>
        <v>0</v>
      </c>
      <c r="K225" s="8">
        <f t="shared" si="288"/>
        <v>0</v>
      </c>
      <c r="L225" s="8">
        <f t="shared" si="288"/>
        <v>0</v>
      </c>
      <c r="M225" s="8">
        <f t="shared" si="288"/>
        <v>0</v>
      </c>
      <c r="N225" s="8">
        <f t="shared" si="288"/>
        <v>0</v>
      </c>
      <c r="O225" s="8">
        <f t="shared" si="288"/>
        <v>0</v>
      </c>
      <c r="P225" s="8">
        <f t="shared" si="288"/>
        <v>0</v>
      </c>
      <c r="Q225" s="8">
        <f t="shared" si="288"/>
        <v>0</v>
      </c>
      <c r="R225" s="8">
        <f t="shared" si="288"/>
        <v>0</v>
      </c>
      <c r="S225" s="8">
        <f t="shared" si="288"/>
        <v>0</v>
      </c>
      <c r="T225" s="8">
        <f t="shared" si="288"/>
        <v>0</v>
      </c>
      <c r="U225" s="8">
        <f t="shared" si="288"/>
        <v>0</v>
      </c>
      <c r="V225" s="8">
        <f t="shared" si="288"/>
        <v>0</v>
      </c>
      <c r="W225" s="8">
        <f t="shared" si="288"/>
        <v>0</v>
      </c>
      <c r="X225" s="8">
        <f t="shared" si="288"/>
        <v>0</v>
      </c>
      <c r="Y225" s="8">
        <f t="shared" si="288"/>
        <v>0</v>
      </c>
      <c r="Z225" s="22">
        <f t="shared" si="288"/>
        <v>0</v>
      </c>
      <c r="AA225" s="8">
        <f t="shared" si="282"/>
        <v>0</v>
      </c>
      <c r="AB225" s="24">
        <f t="shared" si="288"/>
        <v>0</v>
      </c>
      <c r="AC225" s="24">
        <f t="shared" si="267"/>
        <v>0</v>
      </c>
      <c r="AD225" s="25"/>
    </row>
    <row r="226" spans="2:31" s="246" customFormat="1">
      <c r="B226" s="16" t="s">
        <v>1</v>
      </c>
      <c r="C226" s="10" t="s">
        <v>29</v>
      </c>
      <c r="D226" s="8">
        <f t="shared" ref="D226:Z226" si="289">SUM(D227:D228)</f>
        <v>0</v>
      </c>
      <c r="E226" s="8">
        <f t="shared" si="289"/>
        <v>0</v>
      </c>
      <c r="F226" s="8">
        <f t="shared" si="289"/>
        <v>0</v>
      </c>
      <c r="G226" s="8">
        <f t="shared" si="289"/>
        <v>0</v>
      </c>
      <c r="H226" s="8">
        <f t="shared" si="289"/>
        <v>0</v>
      </c>
      <c r="I226" s="8">
        <f t="shared" si="289"/>
        <v>0</v>
      </c>
      <c r="J226" s="8">
        <f t="shared" si="289"/>
        <v>0</v>
      </c>
      <c r="K226" s="8">
        <f t="shared" si="289"/>
        <v>0</v>
      </c>
      <c r="L226" s="8">
        <f t="shared" si="289"/>
        <v>0</v>
      </c>
      <c r="M226" s="8">
        <f t="shared" ref="M226:R226" si="290">SUM(M227:M228)</f>
        <v>0</v>
      </c>
      <c r="N226" s="8">
        <f t="shared" si="290"/>
        <v>0</v>
      </c>
      <c r="O226" s="8">
        <f t="shared" si="290"/>
        <v>0</v>
      </c>
      <c r="P226" s="8">
        <f t="shared" si="290"/>
        <v>0</v>
      </c>
      <c r="Q226" s="8">
        <f t="shared" si="290"/>
        <v>0</v>
      </c>
      <c r="R226" s="8">
        <f t="shared" si="290"/>
        <v>0</v>
      </c>
      <c r="S226" s="8">
        <f t="shared" si="289"/>
        <v>0</v>
      </c>
      <c r="T226" s="8">
        <f t="shared" si="289"/>
        <v>0</v>
      </c>
      <c r="U226" s="8">
        <f t="shared" si="289"/>
        <v>0</v>
      </c>
      <c r="V226" s="8">
        <f t="shared" si="289"/>
        <v>0</v>
      </c>
      <c r="W226" s="8">
        <f t="shared" ref="W226:Y226" si="291">SUM(W227:W228)</f>
        <v>0</v>
      </c>
      <c r="X226" s="8">
        <f t="shared" si="291"/>
        <v>0</v>
      </c>
      <c r="Y226" s="8">
        <f t="shared" si="291"/>
        <v>0</v>
      </c>
      <c r="Z226" s="22">
        <f t="shared" si="289"/>
        <v>0</v>
      </c>
      <c r="AA226" s="8">
        <f t="shared" si="282"/>
        <v>0</v>
      </c>
      <c r="AB226" s="24">
        <f t="shared" ref="AB226" si="292">SUM(AB227:AB228)</f>
        <v>0</v>
      </c>
      <c r="AC226" s="24">
        <f t="shared" si="267"/>
        <v>0</v>
      </c>
      <c r="AD226" s="25"/>
    </row>
    <row r="227" spans="2:31" s="246" customFormat="1" ht="30">
      <c r="B227" s="16" t="s">
        <v>1</v>
      </c>
      <c r="C227" s="11" t="s">
        <v>30</v>
      </c>
      <c r="D227" s="8">
        <v>0</v>
      </c>
      <c r="E227" s="8">
        <v>0</v>
      </c>
      <c r="F227" s="8">
        <v>0</v>
      </c>
      <c r="G227" s="8">
        <v>0</v>
      </c>
      <c r="H227" s="8">
        <v>0</v>
      </c>
      <c r="I227" s="8">
        <v>0</v>
      </c>
      <c r="J227" s="8">
        <v>0</v>
      </c>
      <c r="K227" s="8">
        <v>0</v>
      </c>
      <c r="L227" s="8">
        <v>0</v>
      </c>
      <c r="M227" s="8">
        <v>0</v>
      </c>
      <c r="N227" s="8">
        <v>0</v>
      </c>
      <c r="O227" s="8">
        <v>0</v>
      </c>
      <c r="P227" s="8">
        <v>0</v>
      </c>
      <c r="Q227" s="8">
        <v>0</v>
      </c>
      <c r="R227" s="8">
        <v>0</v>
      </c>
      <c r="S227" s="8">
        <v>0</v>
      </c>
      <c r="T227" s="8">
        <v>0</v>
      </c>
      <c r="U227" s="8">
        <v>0</v>
      </c>
      <c r="V227" s="8">
        <v>0</v>
      </c>
      <c r="W227" s="8">
        <v>0</v>
      </c>
      <c r="X227" s="8">
        <v>0</v>
      </c>
      <c r="Y227" s="8">
        <v>0</v>
      </c>
      <c r="Z227" s="22">
        <v>0</v>
      </c>
      <c r="AA227" s="8">
        <f t="shared" si="282"/>
        <v>0</v>
      </c>
      <c r="AB227" s="24">
        <v>0</v>
      </c>
      <c r="AC227" s="24">
        <f t="shared" si="267"/>
        <v>0</v>
      </c>
      <c r="AD227" s="25"/>
    </row>
    <row r="228" spans="2:31" s="246" customFormat="1" ht="30">
      <c r="B228" s="16" t="s">
        <v>1</v>
      </c>
      <c r="C228" s="11" t="s">
        <v>31</v>
      </c>
      <c r="D228" s="8">
        <v>0</v>
      </c>
      <c r="E228" s="8">
        <v>0</v>
      </c>
      <c r="F228" s="8">
        <v>0</v>
      </c>
      <c r="G228" s="8">
        <v>0</v>
      </c>
      <c r="H228" s="8">
        <v>0</v>
      </c>
      <c r="I228" s="8">
        <v>0</v>
      </c>
      <c r="J228" s="8">
        <v>0</v>
      </c>
      <c r="K228" s="8">
        <v>0</v>
      </c>
      <c r="L228" s="8">
        <v>0</v>
      </c>
      <c r="M228" s="8">
        <v>0</v>
      </c>
      <c r="N228" s="8">
        <v>0</v>
      </c>
      <c r="O228" s="8">
        <v>0</v>
      </c>
      <c r="P228" s="8">
        <v>0</v>
      </c>
      <c r="Q228" s="8">
        <v>0</v>
      </c>
      <c r="R228" s="8">
        <v>0</v>
      </c>
      <c r="S228" s="8">
        <v>0</v>
      </c>
      <c r="T228" s="8">
        <v>0</v>
      </c>
      <c r="U228" s="8">
        <v>0</v>
      </c>
      <c r="V228" s="8">
        <v>0</v>
      </c>
      <c r="W228" s="8">
        <v>0</v>
      </c>
      <c r="X228" s="8">
        <v>0</v>
      </c>
      <c r="Y228" s="8">
        <v>0</v>
      </c>
      <c r="Z228" s="22">
        <v>0</v>
      </c>
      <c r="AA228" s="8">
        <f t="shared" si="282"/>
        <v>0</v>
      </c>
      <c r="AB228" s="24">
        <v>0</v>
      </c>
      <c r="AC228" s="24">
        <f t="shared" si="267"/>
        <v>0</v>
      </c>
      <c r="AD228" s="25"/>
    </row>
    <row r="229" spans="2:31" s="246" customFormat="1">
      <c r="B229" s="16" t="s">
        <v>1</v>
      </c>
      <c r="C229" s="7" t="s">
        <v>32</v>
      </c>
      <c r="D229" s="8">
        <v>0</v>
      </c>
      <c r="E229" s="8">
        <v>0</v>
      </c>
      <c r="F229" s="8">
        <v>0</v>
      </c>
      <c r="G229" s="8">
        <v>0</v>
      </c>
      <c r="H229" s="8">
        <v>0</v>
      </c>
      <c r="I229" s="8">
        <v>0</v>
      </c>
      <c r="J229" s="8">
        <v>0</v>
      </c>
      <c r="K229" s="8">
        <v>0</v>
      </c>
      <c r="L229" s="8">
        <v>0</v>
      </c>
      <c r="M229" s="8">
        <v>0</v>
      </c>
      <c r="N229" s="8">
        <v>0</v>
      </c>
      <c r="O229" s="8">
        <v>0</v>
      </c>
      <c r="P229" s="8">
        <v>0</v>
      </c>
      <c r="Q229" s="8">
        <v>0</v>
      </c>
      <c r="R229" s="8">
        <v>0</v>
      </c>
      <c r="S229" s="8">
        <v>0</v>
      </c>
      <c r="T229" s="8">
        <v>0</v>
      </c>
      <c r="U229" s="8">
        <v>0</v>
      </c>
      <c r="V229" s="8">
        <v>0</v>
      </c>
      <c r="W229" s="8">
        <v>0</v>
      </c>
      <c r="X229" s="8">
        <v>0</v>
      </c>
      <c r="Y229" s="8">
        <v>0</v>
      </c>
      <c r="Z229" s="22">
        <v>0</v>
      </c>
      <c r="AA229" s="8">
        <f t="shared" si="282"/>
        <v>0</v>
      </c>
      <c r="AB229" s="24">
        <v>0</v>
      </c>
      <c r="AC229" s="24">
        <f t="shared" si="267"/>
        <v>0</v>
      </c>
      <c r="AD229" s="25"/>
    </row>
    <row r="230" spans="2:31">
      <c r="B230" s="16" t="s">
        <v>78</v>
      </c>
      <c r="C230" s="5" t="s">
        <v>79</v>
      </c>
      <c r="D230" s="6">
        <f t="shared" ref="D230:Z230" si="293">SUM(D240,D247,D255,D322,D337,D346)</f>
        <v>2783892</v>
      </c>
      <c r="E230" s="6">
        <f t="shared" si="293"/>
        <v>0</v>
      </c>
      <c r="F230" s="6">
        <f t="shared" si="293"/>
        <v>2770633.51</v>
      </c>
      <c r="G230" s="6">
        <f t="shared" si="293"/>
        <v>0</v>
      </c>
      <c r="H230" s="6">
        <f t="shared" si="293"/>
        <v>0</v>
      </c>
      <c r="I230" s="6">
        <f t="shared" si="293"/>
        <v>2770421.9619500004</v>
      </c>
      <c r="J230" s="6">
        <f t="shared" si="293"/>
        <v>0</v>
      </c>
      <c r="K230" s="6">
        <f t="shared" si="293"/>
        <v>0</v>
      </c>
      <c r="L230" s="6">
        <f t="shared" si="293"/>
        <v>0</v>
      </c>
      <c r="M230" s="6">
        <f t="shared" si="293"/>
        <v>3911800</v>
      </c>
      <c r="N230" s="6">
        <f t="shared" si="293"/>
        <v>0</v>
      </c>
      <c r="O230" s="6">
        <f t="shared" si="293"/>
        <v>3911800</v>
      </c>
      <c r="P230" s="6">
        <f t="shared" si="293"/>
        <v>0</v>
      </c>
      <c r="Q230" s="6">
        <f t="shared" si="293"/>
        <v>0</v>
      </c>
      <c r="R230" s="6">
        <f t="shared" si="293"/>
        <v>2448374.2753300001</v>
      </c>
      <c r="S230" s="6">
        <f t="shared" si="293"/>
        <v>0</v>
      </c>
      <c r="T230" s="6">
        <f t="shared" si="293"/>
        <v>0</v>
      </c>
      <c r="U230" s="6">
        <f t="shared" si="293"/>
        <v>0</v>
      </c>
      <c r="V230" s="6">
        <f t="shared" si="293"/>
        <v>0</v>
      </c>
      <c r="W230" s="6">
        <f t="shared" si="293"/>
        <v>3400000</v>
      </c>
      <c r="X230" s="6">
        <f t="shared" si="293"/>
        <v>0</v>
      </c>
      <c r="Y230" s="6">
        <f t="shared" si="293"/>
        <v>3549500</v>
      </c>
      <c r="Z230" s="21">
        <f t="shared" si="293"/>
        <v>0</v>
      </c>
      <c r="AA230" s="6">
        <f t="shared" si="268"/>
        <v>149500</v>
      </c>
      <c r="AB230" s="12">
        <f t="shared" ref="AB230" si="294">SUM(AB240,AB247,AB255,AB322,AB337,AB346)</f>
        <v>3579390</v>
      </c>
      <c r="AC230" s="12">
        <f t="shared" si="267"/>
        <v>29890</v>
      </c>
      <c r="AD230" s="25"/>
    </row>
    <row r="231" spans="2:31">
      <c r="B231" s="16" t="s">
        <v>1</v>
      </c>
      <c r="C231" s="7" t="s">
        <v>21</v>
      </c>
      <c r="D231" s="8">
        <f t="shared" ref="D231:Z231" si="295">SUM(D248,D256,D338)</f>
        <v>1021</v>
      </c>
      <c r="E231" s="8">
        <f t="shared" si="295"/>
        <v>0</v>
      </c>
      <c r="F231" s="8">
        <f t="shared" si="295"/>
        <v>0</v>
      </c>
      <c r="G231" s="8">
        <f t="shared" si="295"/>
        <v>0</v>
      </c>
      <c r="H231" s="8">
        <f t="shared" si="295"/>
        <v>0</v>
      </c>
      <c r="I231" s="8">
        <f t="shared" si="295"/>
        <v>0</v>
      </c>
      <c r="J231" s="8">
        <f t="shared" si="295"/>
        <v>0</v>
      </c>
      <c r="K231" s="8">
        <f t="shared" si="295"/>
        <v>0</v>
      </c>
      <c r="L231" s="8">
        <f t="shared" si="295"/>
        <v>0</v>
      </c>
      <c r="M231" s="8">
        <f t="shared" si="295"/>
        <v>509</v>
      </c>
      <c r="N231" s="8">
        <f t="shared" si="295"/>
        <v>0</v>
      </c>
      <c r="O231" s="8">
        <f t="shared" si="295"/>
        <v>0</v>
      </c>
      <c r="P231" s="8">
        <f t="shared" si="295"/>
        <v>0</v>
      </c>
      <c r="Q231" s="8">
        <f t="shared" si="295"/>
        <v>0</v>
      </c>
      <c r="R231" s="8">
        <f t="shared" si="295"/>
        <v>0</v>
      </c>
      <c r="S231" s="8">
        <f t="shared" si="295"/>
        <v>0</v>
      </c>
      <c r="T231" s="8">
        <f t="shared" si="295"/>
        <v>0</v>
      </c>
      <c r="U231" s="8">
        <f t="shared" si="295"/>
        <v>0</v>
      </c>
      <c r="V231" s="8">
        <f t="shared" si="295"/>
        <v>0</v>
      </c>
      <c r="W231" s="8">
        <f t="shared" si="295"/>
        <v>1063</v>
      </c>
      <c r="X231" s="8">
        <f t="shared" si="295"/>
        <v>0</v>
      </c>
      <c r="Y231" s="8">
        <f t="shared" si="295"/>
        <v>1063</v>
      </c>
      <c r="Z231" s="22">
        <f t="shared" si="295"/>
        <v>0</v>
      </c>
      <c r="AA231" s="8">
        <f t="shared" si="268"/>
        <v>0</v>
      </c>
      <c r="AB231" s="24">
        <f t="shared" ref="AB231" si="296">SUM(AB248,AB256,AB338)</f>
        <v>1038</v>
      </c>
      <c r="AC231" s="24">
        <f t="shared" si="267"/>
        <v>-25</v>
      </c>
      <c r="AD231" s="25"/>
    </row>
    <row r="232" spans="2:31">
      <c r="B232" s="16" t="s">
        <v>1</v>
      </c>
      <c r="C232" s="7" t="s">
        <v>22</v>
      </c>
      <c r="D232" s="8">
        <f t="shared" ref="D232:Z232" si="297">SUM(D241,D249,D257,D323,D339,D347)</f>
        <v>2783787</v>
      </c>
      <c r="E232" s="8">
        <f t="shared" si="297"/>
        <v>0</v>
      </c>
      <c r="F232" s="8">
        <f t="shared" si="297"/>
        <v>2770520.2</v>
      </c>
      <c r="G232" s="8">
        <f t="shared" si="297"/>
        <v>0</v>
      </c>
      <c r="H232" s="8">
        <f t="shared" si="297"/>
        <v>0</v>
      </c>
      <c r="I232" s="8">
        <f t="shared" si="297"/>
        <v>2770309.4178800001</v>
      </c>
      <c r="J232" s="8">
        <f t="shared" si="297"/>
        <v>0</v>
      </c>
      <c r="K232" s="8">
        <f t="shared" si="297"/>
        <v>0</v>
      </c>
      <c r="L232" s="8">
        <f t="shared" si="297"/>
        <v>0</v>
      </c>
      <c r="M232" s="8">
        <f t="shared" si="297"/>
        <v>3911710</v>
      </c>
      <c r="N232" s="8">
        <f t="shared" si="297"/>
        <v>0</v>
      </c>
      <c r="O232" s="8">
        <f t="shared" si="297"/>
        <v>3911670</v>
      </c>
      <c r="P232" s="8">
        <f t="shared" si="297"/>
        <v>0</v>
      </c>
      <c r="Q232" s="8">
        <f t="shared" si="297"/>
        <v>0</v>
      </c>
      <c r="R232" s="8">
        <f t="shared" si="297"/>
        <v>2448298.7663099999</v>
      </c>
      <c r="S232" s="8">
        <f t="shared" si="297"/>
        <v>0</v>
      </c>
      <c r="T232" s="8">
        <f t="shared" si="297"/>
        <v>0</v>
      </c>
      <c r="U232" s="8">
        <f t="shared" si="297"/>
        <v>0</v>
      </c>
      <c r="V232" s="8">
        <f t="shared" si="297"/>
        <v>0</v>
      </c>
      <c r="W232" s="8">
        <f t="shared" si="297"/>
        <v>3399764</v>
      </c>
      <c r="X232" s="8">
        <f t="shared" si="297"/>
        <v>0</v>
      </c>
      <c r="Y232" s="8">
        <f t="shared" si="297"/>
        <v>3549264</v>
      </c>
      <c r="Z232" s="22">
        <f t="shared" si="297"/>
        <v>0</v>
      </c>
      <c r="AA232" s="8">
        <f t="shared" si="268"/>
        <v>149500</v>
      </c>
      <c r="AB232" s="24">
        <f t="shared" ref="AB232" si="298">SUM(AB241,AB249,AB257,AB323,AB339,AB347)</f>
        <v>3579290</v>
      </c>
      <c r="AC232" s="24">
        <f t="shared" si="267"/>
        <v>30026</v>
      </c>
      <c r="AD232" s="25"/>
    </row>
    <row r="233" spans="2:31">
      <c r="B233" s="16" t="s">
        <v>1</v>
      </c>
      <c r="C233" s="9" t="s">
        <v>24</v>
      </c>
      <c r="D233" s="8">
        <f t="shared" ref="D233:Z233" si="299">SUM(D250,D258,D340)</f>
        <v>10226</v>
      </c>
      <c r="E233" s="8">
        <f t="shared" si="299"/>
        <v>0</v>
      </c>
      <c r="F233" s="8">
        <f t="shared" si="299"/>
        <v>9520.84</v>
      </c>
      <c r="G233" s="8">
        <f t="shared" si="299"/>
        <v>0</v>
      </c>
      <c r="H233" s="8">
        <f t="shared" si="299"/>
        <v>0</v>
      </c>
      <c r="I233" s="8">
        <f t="shared" si="299"/>
        <v>9386.4575199999999</v>
      </c>
      <c r="J233" s="8">
        <f t="shared" si="299"/>
        <v>0</v>
      </c>
      <c r="K233" s="8">
        <f t="shared" si="299"/>
        <v>0</v>
      </c>
      <c r="L233" s="8">
        <f t="shared" si="299"/>
        <v>0</v>
      </c>
      <c r="M233" s="8">
        <f t="shared" si="299"/>
        <v>11330</v>
      </c>
      <c r="N233" s="8">
        <f t="shared" si="299"/>
        <v>0</v>
      </c>
      <c r="O233" s="8">
        <f t="shared" si="299"/>
        <v>11158.04</v>
      </c>
      <c r="P233" s="8">
        <f t="shared" si="299"/>
        <v>0</v>
      </c>
      <c r="Q233" s="8">
        <f t="shared" si="299"/>
        <v>0</v>
      </c>
      <c r="R233" s="8">
        <f t="shared" si="299"/>
        <v>6223.4003700000003</v>
      </c>
      <c r="S233" s="8">
        <f t="shared" si="299"/>
        <v>0</v>
      </c>
      <c r="T233" s="8">
        <f t="shared" si="299"/>
        <v>0</v>
      </c>
      <c r="U233" s="8">
        <f t="shared" si="299"/>
        <v>0</v>
      </c>
      <c r="V233" s="8">
        <f t="shared" si="299"/>
        <v>0</v>
      </c>
      <c r="W233" s="8">
        <f t="shared" si="299"/>
        <v>11876</v>
      </c>
      <c r="X233" s="8">
        <f t="shared" si="299"/>
        <v>0</v>
      </c>
      <c r="Y233" s="8">
        <f t="shared" si="299"/>
        <v>11876</v>
      </c>
      <c r="Z233" s="22">
        <f t="shared" si="299"/>
        <v>0</v>
      </c>
      <c r="AA233" s="8">
        <f t="shared" si="268"/>
        <v>0</v>
      </c>
      <c r="AB233" s="24">
        <f t="shared" ref="AB233" si="300">SUM(AB250,AB258,AB340)</f>
        <v>11197</v>
      </c>
      <c r="AC233" s="24">
        <f t="shared" si="267"/>
        <v>-679</v>
      </c>
      <c r="AD233" s="25"/>
    </row>
    <row r="234" spans="2:31">
      <c r="B234" s="16" t="s">
        <v>1</v>
      </c>
      <c r="C234" s="9" t="s">
        <v>26</v>
      </c>
      <c r="D234" s="8">
        <f t="shared" ref="D234:Z234" si="301">SUM(D242)</f>
        <v>0</v>
      </c>
      <c r="E234" s="8">
        <f t="shared" si="301"/>
        <v>0</v>
      </c>
      <c r="F234" s="8">
        <f t="shared" si="301"/>
        <v>18.899999999999999</v>
      </c>
      <c r="G234" s="8">
        <f t="shared" si="301"/>
        <v>0</v>
      </c>
      <c r="H234" s="8">
        <f t="shared" si="301"/>
        <v>0</v>
      </c>
      <c r="I234" s="8">
        <f t="shared" si="301"/>
        <v>18.802700000000002</v>
      </c>
      <c r="J234" s="8">
        <f t="shared" si="301"/>
        <v>0</v>
      </c>
      <c r="K234" s="8">
        <f t="shared" si="301"/>
        <v>0</v>
      </c>
      <c r="L234" s="8">
        <f t="shared" si="301"/>
        <v>0</v>
      </c>
      <c r="M234" s="8">
        <f t="shared" si="301"/>
        <v>0</v>
      </c>
      <c r="N234" s="8">
        <f t="shared" si="301"/>
        <v>0</v>
      </c>
      <c r="O234" s="8">
        <f t="shared" si="301"/>
        <v>21</v>
      </c>
      <c r="P234" s="8">
        <f t="shared" si="301"/>
        <v>0</v>
      </c>
      <c r="Q234" s="8">
        <f t="shared" si="301"/>
        <v>0</v>
      </c>
      <c r="R234" s="8">
        <f t="shared" si="301"/>
        <v>20.1187</v>
      </c>
      <c r="S234" s="8">
        <f t="shared" si="301"/>
        <v>0</v>
      </c>
      <c r="T234" s="8">
        <f t="shared" si="301"/>
        <v>0</v>
      </c>
      <c r="U234" s="8">
        <f t="shared" si="301"/>
        <v>0</v>
      </c>
      <c r="V234" s="8">
        <f t="shared" si="301"/>
        <v>0</v>
      </c>
      <c r="W234" s="8">
        <f t="shared" si="301"/>
        <v>0</v>
      </c>
      <c r="X234" s="8">
        <f t="shared" si="301"/>
        <v>0</v>
      </c>
      <c r="Y234" s="8">
        <f t="shared" si="301"/>
        <v>0</v>
      </c>
      <c r="Z234" s="22">
        <f t="shared" si="301"/>
        <v>0</v>
      </c>
      <c r="AA234" s="8">
        <f t="shared" si="268"/>
        <v>0</v>
      </c>
      <c r="AB234" s="24">
        <f t="shared" ref="AB234" si="302">SUM(AB242)</f>
        <v>0</v>
      </c>
      <c r="AC234" s="24">
        <f t="shared" si="267"/>
        <v>0</v>
      </c>
      <c r="AD234" s="25"/>
    </row>
    <row r="235" spans="2:31">
      <c r="B235" s="16" t="s">
        <v>1</v>
      </c>
      <c r="C235" s="9" t="s">
        <v>27</v>
      </c>
      <c r="D235" s="8">
        <f t="shared" ref="D235:Z235" si="303">SUM(D243,D251,D259,D324,D341,D348)</f>
        <v>2767797</v>
      </c>
      <c r="E235" s="8">
        <f t="shared" si="303"/>
        <v>0</v>
      </c>
      <c r="F235" s="8">
        <f t="shared" si="303"/>
        <v>2754995.5160000003</v>
      </c>
      <c r="G235" s="8">
        <f t="shared" si="303"/>
        <v>0</v>
      </c>
      <c r="H235" s="8">
        <f t="shared" si="303"/>
        <v>0</v>
      </c>
      <c r="I235" s="8">
        <f t="shared" si="303"/>
        <v>2754950.7911300003</v>
      </c>
      <c r="J235" s="8">
        <f t="shared" si="303"/>
        <v>0</v>
      </c>
      <c r="K235" s="8">
        <f t="shared" si="303"/>
        <v>0</v>
      </c>
      <c r="L235" s="8">
        <f t="shared" si="303"/>
        <v>0</v>
      </c>
      <c r="M235" s="8">
        <f t="shared" si="303"/>
        <v>3894730</v>
      </c>
      <c r="N235" s="8">
        <f t="shared" si="303"/>
        <v>0</v>
      </c>
      <c r="O235" s="8">
        <f t="shared" si="303"/>
        <v>3894126.46</v>
      </c>
      <c r="P235" s="8">
        <f t="shared" si="303"/>
        <v>0</v>
      </c>
      <c r="Q235" s="8">
        <f t="shared" si="303"/>
        <v>0</v>
      </c>
      <c r="R235" s="8">
        <f t="shared" si="303"/>
        <v>2440258.2741100001</v>
      </c>
      <c r="S235" s="8">
        <f t="shared" si="303"/>
        <v>0</v>
      </c>
      <c r="T235" s="8">
        <f t="shared" si="303"/>
        <v>0</v>
      </c>
      <c r="U235" s="8">
        <f t="shared" si="303"/>
        <v>0</v>
      </c>
      <c r="V235" s="8">
        <f t="shared" si="303"/>
        <v>0</v>
      </c>
      <c r="W235" s="8">
        <f t="shared" si="303"/>
        <v>3383740</v>
      </c>
      <c r="X235" s="8">
        <f t="shared" si="303"/>
        <v>0</v>
      </c>
      <c r="Y235" s="8">
        <f t="shared" si="303"/>
        <v>3533240</v>
      </c>
      <c r="Z235" s="22">
        <f t="shared" si="303"/>
        <v>0</v>
      </c>
      <c r="AA235" s="8">
        <f t="shared" si="268"/>
        <v>149500</v>
      </c>
      <c r="AB235" s="24">
        <f t="shared" ref="AB235" si="304">SUM(AB243,AB251,AB259,AB324,AB341,AB348)</f>
        <v>3562191</v>
      </c>
      <c r="AC235" s="24">
        <f t="shared" si="267"/>
        <v>28951</v>
      </c>
      <c r="AD235" s="25"/>
    </row>
    <row r="236" spans="2:31">
      <c r="B236" s="16" t="s">
        <v>1</v>
      </c>
      <c r="C236" s="9" t="s">
        <v>28</v>
      </c>
      <c r="D236" s="8">
        <f t="shared" ref="D236:E238" si="305">SUM(D244,D252,D260,D342)</f>
        <v>5764</v>
      </c>
      <c r="E236" s="8">
        <f t="shared" si="305"/>
        <v>0</v>
      </c>
      <c r="F236" s="8">
        <f t="shared" ref="F236:H238" si="306">SUM(F244,F252,F260,F342)</f>
        <v>5984.9439999999995</v>
      </c>
      <c r="G236" s="8">
        <f t="shared" si="306"/>
        <v>0</v>
      </c>
      <c r="H236" s="8">
        <f t="shared" si="306"/>
        <v>0</v>
      </c>
      <c r="I236" s="8">
        <f t="shared" ref="I236:L238" si="307">SUM(I244,I252,I260,I342)</f>
        <v>5953.3665300000002</v>
      </c>
      <c r="J236" s="8">
        <f t="shared" si="307"/>
        <v>0</v>
      </c>
      <c r="K236" s="8">
        <f t="shared" si="307"/>
        <v>0</v>
      </c>
      <c r="L236" s="8">
        <f t="shared" si="307"/>
        <v>0</v>
      </c>
      <c r="M236" s="8">
        <f t="shared" ref="M236:N238" si="308">SUM(M244,M252,M260,M342)</f>
        <v>5650</v>
      </c>
      <c r="N236" s="8">
        <f t="shared" si="308"/>
        <v>0</v>
      </c>
      <c r="O236" s="8">
        <f t="shared" ref="O236:Q238" si="309">SUM(O244,O252,O260,O342)</f>
        <v>6364.5</v>
      </c>
      <c r="P236" s="8">
        <f t="shared" si="309"/>
        <v>0</v>
      </c>
      <c r="Q236" s="8">
        <f t="shared" si="309"/>
        <v>0</v>
      </c>
      <c r="R236" s="8">
        <f t="shared" ref="R236:V238" si="310">SUM(R244,R252,R260,R342)</f>
        <v>1796.9731300000001</v>
      </c>
      <c r="S236" s="8">
        <f t="shared" si="310"/>
        <v>0</v>
      </c>
      <c r="T236" s="8">
        <f t="shared" si="310"/>
        <v>0</v>
      </c>
      <c r="U236" s="8">
        <f t="shared" si="310"/>
        <v>0</v>
      </c>
      <c r="V236" s="8">
        <f t="shared" si="310"/>
        <v>0</v>
      </c>
      <c r="W236" s="8">
        <f t="shared" ref="W236:X238" si="311">SUM(W244,W252,W260,W342)</f>
        <v>4148</v>
      </c>
      <c r="X236" s="8">
        <f t="shared" si="311"/>
        <v>0</v>
      </c>
      <c r="Y236" s="8">
        <f t="shared" ref="Y236:Z238" si="312">SUM(Y244,Y252,Y260,Y342)</f>
        <v>4148</v>
      </c>
      <c r="Z236" s="22">
        <f t="shared" si="312"/>
        <v>0</v>
      </c>
      <c r="AA236" s="8">
        <f t="shared" si="268"/>
        <v>0</v>
      </c>
      <c r="AB236" s="24">
        <f t="shared" ref="AB236" si="313">SUM(AB244,AB252,AB260,AB342)</f>
        <v>5902</v>
      </c>
      <c r="AC236" s="24">
        <f t="shared" si="267"/>
        <v>1754</v>
      </c>
      <c r="AD236" s="25"/>
    </row>
    <row r="237" spans="2:31">
      <c r="B237" s="16" t="s">
        <v>1</v>
      </c>
      <c r="C237" s="10" t="s">
        <v>29</v>
      </c>
      <c r="D237" s="8">
        <f t="shared" si="305"/>
        <v>5764</v>
      </c>
      <c r="E237" s="8">
        <f t="shared" si="305"/>
        <v>0</v>
      </c>
      <c r="F237" s="8">
        <f t="shared" si="306"/>
        <v>5984.9439999999995</v>
      </c>
      <c r="G237" s="8">
        <f t="shared" si="306"/>
        <v>0</v>
      </c>
      <c r="H237" s="8">
        <f t="shared" si="306"/>
        <v>0</v>
      </c>
      <c r="I237" s="8">
        <f t="shared" si="307"/>
        <v>5953.3665300000002</v>
      </c>
      <c r="J237" s="8">
        <f t="shared" si="307"/>
        <v>0</v>
      </c>
      <c r="K237" s="8">
        <f t="shared" si="307"/>
        <v>0</v>
      </c>
      <c r="L237" s="8">
        <f t="shared" si="307"/>
        <v>0</v>
      </c>
      <c r="M237" s="8">
        <f t="shared" si="308"/>
        <v>5650</v>
      </c>
      <c r="N237" s="8">
        <f t="shared" si="308"/>
        <v>0</v>
      </c>
      <c r="O237" s="8">
        <f t="shared" si="309"/>
        <v>6364.5</v>
      </c>
      <c r="P237" s="8">
        <f t="shared" si="309"/>
        <v>0</v>
      </c>
      <c r="Q237" s="8">
        <f t="shared" si="309"/>
        <v>0</v>
      </c>
      <c r="R237" s="8">
        <f t="shared" si="310"/>
        <v>1796.9731300000001</v>
      </c>
      <c r="S237" s="8">
        <f t="shared" si="310"/>
        <v>0</v>
      </c>
      <c r="T237" s="8">
        <f t="shared" si="310"/>
        <v>0</v>
      </c>
      <c r="U237" s="8">
        <f t="shared" si="310"/>
        <v>0</v>
      </c>
      <c r="V237" s="8">
        <f t="shared" si="310"/>
        <v>0</v>
      </c>
      <c r="W237" s="8">
        <f t="shared" si="311"/>
        <v>4148</v>
      </c>
      <c r="X237" s="8">
        <f t="shared" si="311"/>
        <v>0</v>
      </c>
      <c r="Y237" s="8">
        <f t="shared" si="312"/>
        <v>4148</v>
      </c>
      <c r="Z237" s="22">
        <f t="shared" si="312"/>
        <v>0</v>
      </c>
      <c r="AA237" s="8">
        <f t="shared" si="268"/>
        <v>0</v>
      </c>
      <c r="AB237" s="24">
        <f t="shared" ref="AB237" si="314">SUM(AB245,AB253,AB261,AB343)</f>
        <v>5902</v>
      </c>
      <c r="AC237" s="24">
        <f t="shared" si="267"/>
        <v>1754</v>
      </c>
      <c r="AD237" s="25"/>
    </row>
    <row r="238" spans="2:31" ht="30">
      <c r="B238" s="16" t="s">
        <v>1</v>
      </c>
      <c r="C238" s="11" t="s">
        <v>30</v>
      </c>
      <c r="D238" s="8">
        <f t="shared" si="305"/>
        <v>5764</v>
      </c>
      <c r="E238" s="8">
        <f t="shared" si="305"/>
        <v>0</v>
      </c>
      <c r="F238" s="8">
        <f t="shared" si="306"/>
        <v>5984.9439999999995</v>
      </c>
      <c r="G238" s="8">
        <f t="shared" si="306"/>
        <v>0</v>
      </c>
      <c r="H238" s="8">
        <f t="shared" si="306"/>
        <v>0</v>
      </c>
      <c r="I238" s="8">
        <f t="shared" si="307"/>
        <v>5953.3665300000002</v>
      </c>
      <c r="J238" s="8">
        <f t="shared" si="307"/>
        <v>0</v>
      </c>
      <c r="K238" s="8">
        <f t="shared" si="307"/>
        <v>0</v>
      </c>
      <c r="L238" s="8">
        <f t="shared" si="307"/>
        <v>0</v>
      </c>
      <c r="M238" s="8">
        <f t="shared" si="308"/>
        <v>5650</v>
      </c>
      <c r="N238" s="8">
        <f t="shared" si="308"/>
        <v>0</v>
      </c>
      <c r="O238" s="8">
        <f t="shared" si="309"/>
        <v>6364.5</v>
      </c>
      <c r="P238" s="8">
        <f t="shared" si="309"/>
        <v>0</v>
      </c>
      <c r="Q238" s="8">
        <f t="shared" si="309"/>
        <v>0</v>
      </c>
      <c r="R238" s="8">
        <f t="shared" si="310"/>
        <v>1796.9731300000001</v>
      </c>
      <c r="S238" s="8">
        <f t="shared" si="310"/>
        <v>0</v>
      </c>
      <c r="T238" s="8">
        <f t="shared" si="310"/>
        <v>0</v>
      </c>
      <c r="U238" s="8">
        <f t="shared" si="310"/>
        <v>0</v>
      </c>
      <c r="V238" s="8">
        <f t="shared" si="310"/>
        <v>0</v>
      </c>
      <c r="W238" s="8">
        <f t="shared" si="311"/>
        <v>4148</v>
      </c>
      <c r="X238" s="8">
        <f t="shared" si="311"/>
        <v>0</v>
      </c>
      <c r="Y238" s="8">
        <f t="shared" si="312"/>
        <v>4148</v>
      </c>
      <c r="Z238" s="22">
        <f t="shared" si="312"/>
        <v>0</v>
      </c>
      <c r="AA238" s="8">
        <f t="shared" si="268"/>
        <v>0</v>
      </c>
      <c r="AB238" s="24">
        <f t="shared" ref="AB238" si="315">SUM(AB246,AB254,AB262,AB344)</f>
        <v>5902</v>
      </c>
      <c r="AC238" s="24">
        <f t="shared" si="267"/>
        <v>1754</v>
      </c>
      <c r="AD238" s="25"/>
    </row>
    <row r="239" spans="2:31">
      <c r="B239" s="16" t="s">
        <v>1</v>
      </c>
      <c r="C239" s="7" t="s">
        <v>32</v>
      </c>
      <c r="D239" s="8">
        <f t="shared" ref="D239:Z239" si="316">SUM(D345)</f>
        <v>105</v>
      </c>
      <c r="E239" s="8">
        <f t="shared" si="316"/>
        <v>0</v>
      </c>
      <c r="F239" s="8">
        <f t="shared" si="316"/>
        <v>113.31</v>
      </c>
      <c r="G239" s="8">
        <f t="shared" si="316"/>
        <v>0</v>
      </c>
      <c r="H239" s="8">
        <f t="shared" si="316"/>
        <v>0</v>
      </c>
      <c r="I239" s="8">
        <f t="shared" si="316"/>
        <v>112.54407</v>
      </c>
      <c r="J239" s="8">
        <f t="shared" si="316"/>
        <v>0</v>
      </c>
      <c r="K239" s="8">
        <f t="shared" si="316"/>
        <v>0</v>
      </c>
      <c r="L239" s="8">
        <f t="shared" si="316"/>
        <v>0</v>
      </c>
      <c r="M239" s="8">
        <f t="shared" si="316"/>
        <v>90</v>
      </c>
      <c r="N239" s="8">
        <f t="shared" si="316"/>
        <v>0</v>
      </c>
      <c r="O239" s="8">
        <f t="shared" si="316"/>
        <v>130</v>
      </c>
      <c r="P239" s="8">
        <f t="shared" si="316"/>
        <v>0</v>
      </c>
      <c r="Q239" s="8">
        <f t="shared" si="316"/>
        <v>0</v>
      </c>
      <c r="R239" s="8">
        <f t="shared" si="316"/>
        <v>75.509020000000007</v>
      </c>
      <c r="S239" s="8">
        <f t="shared" si="316"/>
        <v>0</v>
      </c>
      <c r="T239" s="8">
        <f t="shared" si="316"/>
        <v>0</v>
      </c>
      <c r="U239" s="8">
        <f t="shared" si="316"/>
        <v>0</v>
      </c>
      <c r="V239" s="8">
        <f t="shared" si="316"/>
        <v>0</v>
      </c>
      <c r="W239" s="8">
        <f t="shared" si="316"/>
        <v>236</v>
      </c>
      <c r="X239" s="8">
        <f t="shared" si="316"/>
        <v>0</v>
      </c>
      <c r="Y239" s="8">
        <f t="shared" si="316"/>
        <v>236</v>
      </c>
      <c r="Z239" s="22">
        <f t="shared" si="316"/>
        <v>0</v>
      </c>
      <c r="AA239" s="8">
        <f t="shared" si="268"/>
        <v>0</v>
      </c>
      <c r="AB239" s="24">
        <f t="shared" ref="AB239" si="317">SUM(AB345)</f>
        <v>100</v>
      </c>
      <c r="AC239" s="24">
        <f t="shared" si="267"/>
        <v>-136</v>
      </c>
      <c r="AD239" s="25"/>
    </row>
    <row r="240" spans="2:31">
      <c r="B240" s="16" t="s">
        <v>80</v>
      </c>
      <c r="C240" s="5" t="s">
        <v>81</v>
      </c>
      <c r="D240" s="6">
        <f t="shared" ref="D240:AB240" si="318">SUM(D241)</f>
        <v>1925000</v>
      </c>
      <c r="E240" s="6">
        <f t="shared" si="318"/>
        <v>0</v>
      </c>
      <c r="F240" s="6">
        <f t="shared" si="318"/>
        <v>1938212.0799999998</v>
      </c>
      <c r="G240" s="6">
        <f t="shared" si="318"/>
        <v>0</v>
      </c>
      <c r="H240" s="6">
        <f t="shared" si="318"/>
        <v>0</v>
      </c>
      <c r="I240" s="6">
        <f t="shared" si="318"/>
        <v>1938211.4850299999</v>
      </c>
      <c r="J240" s="6">
        <f t="shared" si="318"/>
        <v>0</v>
      </c>
      <c r="K240" s="6">
        <f t="shared" si="318"/>
        <v>0</v>
      </c>
      <c r="L240" s="6">
        <f t="shared" si="318"/>
        <v>0</v>
      </c>
      <c r="M240" s="6">
        <f t="shared" si="318"/>
        <v>2230000</v>
      </c>
      <c r="N240" s="6">
        <f t="shared" si="318"/>
        <v>0</v>
      </c>
      <c r="O240" s="6">
        <f t="shared" si="318"/>
        <v>2230000</v>
      </c>
      <c r="P240" s="6">
        <f t="shared" si="318"/>
        <v>0</v>
      </c>
      <c r="Q240" s="6">
        <f t="shared" si="318"/>
        <v>0</v>
      </c>
      <c r="R240" s="6">
        <f t="shared" si="318"/>
        <v>1467255.98086</v>
      </c>
      <c r="S240" s="6">
        <f t="shared" si="318"/>
        <v>0</v>
      </c>
      <c r="T240" s="6">
        <f t="shared" si="318"/>
        <v>0</v>
      </c>
      <c r="U240" s="6">
        <f t="shared" si="318"/>
        <v>0</v>
      </c>
      <c r="V240" s="6">
        <f t="shared" si="318"/>
        <v>0</v>
      </c>
      <c r="W240" s="6">
        <f t="shared" si="318"/>
        <v>2474200</v>
      </c>
      <c r="X240" s="6">
        <f t="shared" si="318"/>
        <v>0</v>
      </c>
      <c r="Y240" s="6">
        <f t="shared" si="318"/>
        <v>2623700</v>
      </c>
      <c r="Z240" s="21">
        <f t="shared" si="318"/>
        <v>0</v>
      </c>
      <c r="AA240" s="6">
        <f t="shared" si="268"/>
        <v>149500</v>
      </c>
      <c r="AB240" s="12">
        <f t="shared" si="318"/>
        <v>2600000</v>
      </c>
      <c r="AC240" s="12">
        <f t="shared" si="267"/>
        <v>-23700</v>
      </c>
      <c r="AD240" s="25"/>
      <c r="AE240" s="1">
        <f>2620000-AB240</f>
        <v>20000</v>
      </c>
    </row>
    <row r="241" spans="2:31">
      <c r="B241" s="16" t="s">
        <v>1</v>
      </c>
      <c r="C241" s="7" t="s">
        <v>22</v>
      </c>
      <c r="D241" s="8">
        <f t="shared" ref="D241:Z241" si="319">SUM(D242:D244)</f>
        <v>1925000</v>
      </c>
      <c r="E241" s="8">
        <f t="shared" si="319"/>
        <v>0</v>
      </c>
      <c r="F241" s="8">
        <f t="shared" si="319"/>
        <v>1938212.0799999998</v>
      </c>
      <c r="G241" s="8">
        <f t="shared" si="319"/>
        <v>0</v>
      </c>
      <c r="H241" s="8">
        <f t="shared" si="319"/>
        <v>0</v>
      </c>
      <c r="I241" s="8">
        <f t="shared" si="319"/>
        <v>1938211.4850299999</v>
      </c>
      <c r="J241" s="8">
        <f t="shared" si="319"/>
        <v>0</v>
      </c>
      <c r="K241" s="8">
        <f t="shared" si="319"/>
        <v>0</v>
      </c>
      <c r="L241" s="8">
        <f t="shared" si="319"/>
        <v>0</v>
      </c>
      <c r="M241" s="8">
        <f t="shared" si="319"/>
        <v>2230000</v>
      </c>
      <c r="N241" s="8">
        <f t="shared" si="319"/>
        <v>0</v>
      </c>
      <c r="O241" s="8">
        <f t="shared" si="319"/>
        <v>2230000</v>
      </c>
      <c r="P241" s="8">
        <f t="shared" si="319"/>
        <v>0</v>
      </c>
      <c r="Q241" s="8">
        <f t="shared" si="319"/>
        <v>0</v>
      </c>
      <c r="R241" s="8">
        <f t="shared" si="319"/>
        <v>1467255.98086</v>
      </c>
      <c r="S241" s="8">
        <f t="shared" si="319"/>
        <v>0</v>
      </c>
      <c r="T241" s="8">
        <f t="shared" si="319"/>
        <v>0</v>
      </c>
      <c r="U241" s="8">
        <f t="shared" si="319"/>
        <v>0</v>
      </c>
      <c r="V241" s="8">
        <f t="shared" si="319"/>
        <v>0</v>
      </c>
      <c r="W241" s="8">
        <f t="shared" si="319"/>
        <v>2474200</v>
      </c>
      <c r="X241" s="8">
        <f t="shared" si="319"/>
        <v>0</v>
      </c>
      <c r="Y241" s="8">
        <f t="shared" si="319"/>
        <v>2623700</v>
      </c>
      <c r="Z241" s="22">
        <f t="shared" si="319"/>
        <v>0</v>
      </c>
      <c r="AA241" s="8">
        <f t="shared" si="268"/>
        <v>149500</v>
      </c>
      <c r="AB241" s="24">
        <f t="shared" ref="AB241" si="320">SUM(AB242:AB244)</f>
        <v>2600000</v>
      </c>
      <c r="AC241" s="24">
        <f t="shared" si="267"/>
        <v>-23700</v>
      </c>
      <c r="AD241" s="25"/>
    </row>
    <row r="242" spans="2:31">
      <c r="B242" s="16" t="s">
        <v>1</v>
      </c>
      <c r="C242" s="9" t="s">
        <v>26</v>
      </c>
      <c r="D242" s="8">
        <v>0</v>
      </c>
      <c r="E242" s="8">
        <v>0</v>
      </c>
      <c r="F242" s="8">
        <v>18.899999999999999</v>
      </c>
      <c r="G242" s="8">
        <v>0</v>
      </c>
      <c r="H242" s="8">
        <v>0</v>
      </c>
      <c r="I242" s="8">
        <v>18.802700000000002</v>
      </c>
      <c r="J242" s="8">
        <v>0</v>
      </c>
      <c r="K242" s="8">
        <v>0</v>
      </c>
      <c r="L242" s="8">
        <v>0</v>
      </c>
      <c r="M242" s="8">
        <v>0</v>
      </c>
      <c r="N242" s="8">
        <v>0</v>
      </c>
      <c r="O242" s="8">
        <v>21</v>
      </c>
      <c r="P242" s="8">
        <v>0</v>
      </c>
      <c r="Q242" s="8">
        <v>0</v>
      </c>
      <c r="R242" s="8">
        <v>20.1187</v>
      </c>
      <c r="S242" s="8">
        <v>0</v>
      </c>
      <c r="T242" s="8">
        <v>0</v>
      </c>
      <c r="U242" s="8">
        <v>0</v>
      </c>
      <c r="V242" s="8">
        <v>0</v>
      </c>
      <c r="W242" s="8">
        <v>0</v>
      </c>
      <c r="X242" s="8">
        <v>0</v>
      </c>
      <c r="Y242" s="8">
        <v>0</v>
      </c>
      <c r="Z242" s="22">
        <v>0</v>
      </c>
      <c r="AA242" s="8">
        <f t="shared" si="268"/>
        <v>0</v>
      </c>
      <c r="AB242" s="24">
        <v>0</v>
      </c>
      <c r="AC242" s="24">
        <f t="shared" si="267"/>
        <v>0</v>
      </c>
      <c r="AD242" s="25"/>
    </row>
    <row r="243" spans="2:31">
      <c r="B243" s="16" t="s">
        <v>1</v>
      </c>
      <c r="C243" s="9" t="s">
        <v>27</v>
      </c>
      <c r="D243" s="8">
        <v>1925000</v>
      </c>
      <c r="E243" s="8">
        <v>0</v>
      </c>
      <c r="F243" s="8">
        <v>1937467.8219999999</v>
      </c>
      <c r="G243" s="8">
        <v>0</v>
      </c>
      <c r="H243" s="8">
        <v>0</v>
      </c>
      <c r="I243" s="8">
        <v>1937467.33733</v>
      </c>
      <c r="J243" s="8">
        <v>0</v>
      </c>
      <c r="K243" s="8">
        <v>0</v>
      </c>
      <c r="L243" s="8">
        <v>0</v>
      </c>
      <c r="M243" s="8">
        <v>2230000</v>
      </c>
      <c r="N243" s="8">
        <v>0</v>
      </c>
      <c r="O243" s="8">
        <v>2229529</v>
      </c>
      <c r="P243" s="8">
        <v>0</v>
      </c>
      <c r="Q243" s="8">
        <v>0</v>
      </c>
      <c r="R243" s="8">
        <v>1466860.7556799999</v>
      </c>
      <c r="S243" s="8">
        <v>0</v>
      </c>
      <c r="T243" s="8">
        <v>0</v>
      </c>
      <c r="U243" s="8">
        <v>0</v>
      </c>
      <c r="V243" s="8">
        <v>0</v>
      </c>
      <c r="W243" s="8">
        <v>2474200</v>
      </c>
      <c r="X243" s="8">
        <v>0</v>
      </c>
      <c r="Y243" s="8">
        <v>2623700</v>
      </c>
      <c r="Z243" s="22">
        <v>0</v>
      </c>
      <c r="AA243" s="8">
        <f t="shared" si="268"/>
        <v>149500</v>
      </c>
      <c r="AB243" s="24">
        <v>2600000</v>
      </c>
      <c r="AC243" s="24">
        <f t="shared" si="267"/>
        <v>-23700</v>
      </c>
      <c r="AD243" s="25"/>
    </row>
    <row r="244" spans="2:31">
      <c r="B244" s="16" t="s">
        <v>1</v>
      </c>
      <c r="C244" s="9" t="s">
        <v>28</v>
      </c>
      <c r="D244" s="8">
        <f>SUM(D245)</f>
        <v>0</v>
      </c>
      <c r="E244" s="8">
        <f>SUM(E245)</f>
        <v>0</v>
      </c>
      <c r="F244" s="8">
        <f t="shared" ref="F244:H245" si="321">SUM(F245)</f>
        <v>725.35799999999995</v>
      </c>
      <c r="G244" s="8">
        <f t="shared" si="321"/>
        <v>0</v>
      </c>
      <c r="H244" s="8">
        <f t="shared" si="321"/>
        <v>0</v>
      </c>
      <c r="I244" s="8">
        <f t="shared" ref="I244:L245" si="322">SUM(I245)</f>
        <v>725.34500000000003</v>
      </c>
      <c r="J244" s="8">
        <f t="shared" si="322"/>
        <v>0</v>
      </c>
      <c r="K244" s="8">
        <f t="shared" si="322"/>
        <v>0</v>
      </c>
      <c r="L244" s="8">
        <f t="shared" si="322"/>
        <v>0</v>
      </c>
      <c r="M244" s="8">
        <f>SUM(M245)</f>
        <v>0</v>
      </c>
      <c r="N244" s="8">
        <f>SUM(N245)</f>
        <v>0</v>
      </c>
      <c r="O244" s="8">
        <f t="shared" ref="O244:Q245" si="323">SUM(O245)</f>
        <v>450</v>
      </c>
      <c r="P244" s="8">
        <f t="shared" si="323"/>
        <v>0</v>
      </c>
      <c r="Q244" s="8">
        <f t="shared" si="323"/>
        <v>0</v>
      </c>
      <c r="R244" s="8">
        <f t="shared" ref="R244:V245" si="324">SUM(R245)</f>
        <v>375.10647999999998</v>
      </c>
      <c r="S244" s="8">
        <f t="shared" si="324"/>
        <v>0</v>
      </c>
      <c r="T244" s="8">
        <f t="shared" si="324"/>
        <v>0</v>
      </c>
      <c r="U244" s="8">
        <f t="shared" si="324"/>
        <v>0</v>
      </c>
      <c r="V244" s="8">
        <f t="shared" si="324"/>
        <v>0</v>
      </c>
      <c r="W244" s="8">
        <f t="shared" ref="W244:AB245" si="325">SUM(W245)</f>
        <v>0</v>
      </c>
      <c r="X244" s="8">
        <f t="shared" si="325"/>
        <v>0</v>
      </c>
      <c r="Y244" s="8">
        <f t="shared" si="325"/>
        <v>0</v>
      </c>
      <c r="Z244" s="22">
        <f t="shared" si="325"/>
        <v>0</v>
      </c>
      <c r="AA244" s="8">
        <f t="shared" si="268"/>
        <v>0</v>
      </c>
      <c r="AB244" s="24">
        <f t="shared" si="325"/>
        <v>0</v>
      </c>
      <c r="AC244" s="24">
        <f t="shared" si="267"/>
        <v>0</v>
      </c>
      <c r="AD244" s="25"/>
    </row>
    <row r="245" spans="2:31">
      <c r="B245" s="16" t="s">
        <v>1</v>
      </c>
      <c r="C245" s="10" t="s">
        <v>29</v>
      </c>
      <c r="D245" s="8">
        <f>SUM(D246)</f>
        <v>0</v>
      </c>
      <c r="E245" s="8">
        <f>SUM(E246)</f>
        <v>0</v>
      </c>
      <c r="F245" s="8">
        <f t="shared" si="321"/>
        <v>725.35799999999995</v>
      </c>
      <c r="G245" s="8">
        <f t="shared" si="321"/>
        <v>0</v>
      </c>
      <c r="H245" s="8">
        <f t="shared" si="321"/>
        <v>0</v>
      </c>
      <c r="I245" s="8">
        <f t="shared" si="322"/>
        <v>725.34500000000003</v>
      </c>
      <c r="J245" s="8">
        <f t="shared" si="322"/>
        <v>0</v>
      </c>
      <c r="K245" s="8">
        <f t="shared" si="322"/>
        <v>0</v>
      </c>
      <c r="L245" s="8">
        <f t="shared" si="322"/>
        <v>0</v>
      </c>
      <c r="M245" s="8">
        <f>SUM(M246)</f>
        <v>0</v>
      </c>
      <c r="N245" s="8">
        <f>SUM(N246)</f>
        <v>0</v>
      </c>
      <c r="O245" s="8">
        <f t="shared" si="323"/>
        <v>450</v>
      </c>
      <c r="P245" s="8">
        <f t="shared" si="323"/>
        <v>0</v>
      </c>
      <c r="Q245" s="8">
        <f t="shared" si="323"/>
        <v>0</v>
      </c>
      <c r="R245" s="8">
        <f t="shared" si="324"/>
        <v>375.10647999999998</v>
      </c>
      <c r="S245" s="8">
        <f t="shared" si="324"/>
        <v>0</v>
      </c>
      <c r="T245" s="8">
        <f t="shared" si="324"/>
        <v>0</v>
      </c>
      <c r="U245" s="8">
        <f t="shared" si="324"/>
        <v>0</v>
      </c>
      <c r="V245" s="8">
        <f t="shared" si="324"/>
        <v>0</v>
      </c>
      <c r="W245" s="8">
        <f t="shared" si="325"/>
        <v>0</v>
      </c>
      <c r="X245" s="8">
        <f t="shared" si="325"/>
        <v>0</v>
      </c>
      <c r="Y245" s="8">
        <f t="shared" si="325"/>
        <v>0</v>
      </c>
      <c r="Z245" s="22">
        <f t="shared" si="325"/>
        <v>0</v>
      </c>
      <c r="AA245" s="8">
        <f t="shared" si="268"/>
        <v>0</v>
      </c>
      <c r="AB245" s="24">
        <f t="shared" si="325"/>
        <v>0</v>
      </c>
      <c r="AC245" s="24">
        <f t="shared" si="267"/>
        <v>0</v>
      </c>
      <c r="AD245" s="25"/>
    </row>
    <row r="246" spans="2:31" ht="30">
      <c r="B246" s="16" t="s">
        <v>1</v>
      </c>
      <c r="C246" s="11" t="s">
        <v>30</v>
      </c>
      <c r="D246" s="8">
        <v>0</v>
      </c>
      <c r="E246" s="8">
        <v>0</v>
      </c>
      <c r="F246" s="8">
        <v>725.35799999999995</v>
      </c>
      <c r="G246" s="8">
        <v>0</v>
      </c>
      <c r="H246" s="8">
        <v>0</v>
      </c>
      <c r="I246" s="8">
        <v>725.34500000000003</v>
      </c>
      <c r="J246" s="8">
        <v>0</v>
      </c>
      <c r="K246" s="8">
        <v>0</v>
      </c>
      <c r="L246" s="8">
        <v>0</v>
      </c>
      <c r="M246" s="8">
        <v>0</v>
      </c>
      <c r="N246" s="8">
        <v>0</v>
      </c>
      <c r="O246" s="8">
        <v>450</v>
      </c>
      <c r="P246" s="8">
        <v>0</v>
      </c>
      <c r="Q246" s="8">
        <v>0</v>
      </c>
      <c r="R246" s="8">
        <v>375.10647999999998</v>
      </c>
      <c r="S246" s="8">
        <v>0</v>
      </c>
      <c r="T246" s="8">
        <v>0</v>
      </c>
      <c r="U246" s="8">
        <v>0</v>
      </c>
      <c r="V246" s="8">
        <v>0</v>
      </c>
      <c r="W246" s="8">
        <v>0</v>
      </c>
      <c r="X246" s="8">
        <v>0</v>
      </c>
      <c r="Y246" s="8">
        <v>0</v>
      </c>
      <c r="Z246" s="22">
        <v>0</v>
      </c>
      <c r="AA246" s="8">
        <f t="shared" si="268"/>
        <v>0</v>
      </c>
      <c r="AB246" s="24">
        <v>0</v>
      </c>
      <c r="AC246" s="24">
        <f t="shared" si="267"/>
        <v>0</v>
      </c>
      <c r="AD246" s="25"/>
    </row>
    <row r="247" spans="2:31" ht="30">
      <c r="B247" s="16" t="s">
        <v>82</v>
      </c>
      <c r="C247" s="5" t="s">
        <v>83</v>
      </c>
      <c r="D247" s="6">
        <f t="shared" ref="D247:Z247" si="326">SUM(D249)</f>
        <v>770002</v>
      </c>
      <c r="E247" s="6">
        <f t="shared" si="326"/>
        <v>0</v>
      </c>
      <c r="F247" s="6">
        <f t="shared" si="326"/>
        <v>741307.09999999986</v>
      </c>
      <c r="G247" s="6">
        <f t="shared" si="326"/>
        <v>0</v>
      </c>
      <c r="H247" s="6">
        <f t="shared" si="326"/>
        <v>0</v>
      </c>
      <c r="I247" s="6">
        <f t="shared" si="326"/>
        <v>741286.07417000004</v>
      </c>
      <c r="J247" s="6">
        <f t="shared" si="326"/>
        <v>0</v>
      </c>
      <c r="K247" s="6">
        <f t="shared" si="326"/>
        <v>0</v>
      </c>
      <c r="L247" s="6">
        <f t="shared" si="326"/>
        <v>0</v>
      </c>
      <c r="M247" s="6">
        <f t="shared" si="326"/>
        <v>793000</v>
      </c>
      <c r="N247" s="6">
        <f t="shared" si="326"/>
        <v>0</v>
      </c>
      <c r="O247" s="6">
        <f t="shared" si="326"/>
        <v>789593.16299999994</v>
      </c>
      <c r="P247" s="6">
        <f t="shared" si="326"/>
        <v>0</v>
      </c>
      <c r="Q247" s="6">
        <f t="shared" si="326"/>
        <v>0</v>
      </c>
      <c r="R247" s="6">
        <f t="shared" si="326"/>
        <v>524037.74102000002</v>
      </c>
      <c r="S247" s="6">
        <f t="shared" si="326"/>
        <v>0</v>
      </c>
      <c r="T247" s="6">
        <f t="shared" si="326"/>
        <v>0</v>
      </c>
      <c r="U247" s="6">
        <f t="shared" si="326"/>
        <v>0</v>
      </c>
      <c r="V247" s="6">
        <f t="shared" si="326"/>
        <v>0</v>
      </c>
      <c r="W247" s="6">
        <f t="shared" si="326"/>
        <v>807570</v>
      </c>
      <c r="X247" s="6">
        <f t="shared" si="326"/>
        <v>0</v>
      </c>
      <c r="Y247" s="6">
        <f t="shared" si="326"/>
        <v>807570</v>
      </c>
      <c r="Z247" s="21">
        <f t="shared" si="326"/>
        <v>0</v>
      </c>
      <c r="AA247" s="6">
        <f t="shared" si="268"/>
        <v>0</v>
      </c>
      <c r="AB247" s="12">
        <f t="shared" ref="AB247" si="327">SUM(AB249)</f>
        <v>807570</v>
      </c>
      <c r="AC247" s="12">
        <f t="shared" si="267"/>
        <v>0</v>
      </c>
      <c r="AD247" s="25"/>
      <c r="AE247" s="1">
        <f>807500-AB247</f>
        <v>-70</v>
      </c>
    </row>
    <row r="248" spans="2:31">
      <c r="B248" s="16" t="s">
        <v>1</v>
      </c>
      <c r="C248" s="7" t="s">
        <v>21</v>
      </c>
      <c r="D248" s="8">
        <v>484</v>
      </c>
      <c r="E248" s="8">
        <v>0</v>
      </c>
      <c r="F248" s="8">
        <v>0</v>
      </c>
      <c r="G248" s="8">
        <v>0</v>
      </c>
      <c r="H248" s="8">
        <v>0</v>
      </c>
      <c r="I248" s="8">
        <v>0</v>
      </c>
      <c r="J248" s="8">
        <v>0</v>
      </c>
      <c r="K248" s="8">
        <v>0</v>
      </c>
      <c r="L248" s="8">
        <v>0</v>
      </c>
      <c r="M248" s="8">
        <v>484</v>
      </c>
      <c r="N248" s="8">
        <v>0</v>
      </c>
      <c r="O248" s="8">
        <v>0</v>
      </c>
      <c r="P248" s="8">
        <v>0</v>
      </c>
      <c r="Q248" s="8">
        <v>0</v>
      </c>
      <c r="R248" s="8">
        <v>0</v>
      </c>
      <c r="S248" s="8">
        <v>0</v>
      </c>
      <c r="T248" s="8">
        <v>0</v>
      </c>
      <c r="U248" s="8">
        <v>0</v>
      </c>
      <c r="V248" s="8">
        <v>0</v>
      </c>
      <c r="W248" s="8">
        <v>484</v>
      </c>
      <c r="X248" s="8">
        <v>0</v>
      </c>
      <c r="Y248" s="8">
        <v>484</v>
      </c>
      <c r="Z248" s="22">
        <v>0</v>
      </c>
      <c r="AA248" s="8">
        <f t="shared" si="268"/>
        <v>0</v>
      </c>
      <c r="AB248" s="24">
        <v>484</v>
      </c>
      <c r="AC248" s="24">
        <f t="shared" si="267"/>
        <v>0</v>
      </c>
      <c r="AD248" s="25"/>
    </row>
    <row r="249" spans="2:31">
      <c r="B249" s="16" t="s">
        <v>1</v>
      </c>
      <c r="C249" s="7" t="s">
        <v>22</v>
      </c>
      <c r="D249" s="8">
        <f t="shared" ref="D249:Z249" si="328">SUM(D250:D252)</f>
        <v>770002</v>
      </c>
      <c r="E249" s="8">
        <f t="shared" si="328"/>
        <v>0</v>
      </c>
      <c r="F249" s="8">
        <f t="shared" si="328"/>
        <v>741307.09999999986</v>
      </c>
      <c r="G249" s="8">
        <f t="shared" si="328"/>
        <v>0</v>
      </c>
      <c r="H249" s="8">
        <f t="shared" si="328"/>
        <v>0</v>
      </c>
      <c r="I249" s="8">
        <f t="shared" si="328"/>
        <v>741286.07417000004</v>
      </c>
      <c r="J249" s="8">
        <f t="shared" si="328"/>
        <v>0</v>
      </c>
      <c r="K249" s="8">
        <f t="shared" si="328"/>
        <v>0</v>
      </c>
      <c r="L249" s="8">
        <f t="shared" si="328"/>
        <v>0</v>
      </c>
      <c r="M249" s="8">
        <f t="shared" si="328"/>
        <v>793000</v>
      </c>
      <c r="N249" s="8">
        <f t="shared" si="328"/>
        <v>0</v>
      </c>
      <c r="O249" s="8">
        <f t="shared" si="328"/>
        <v>789593.16299999994</v>
      </c>
      <c r="P249" s="8">
        <f t="shared" si="328"/>
        <v>0</v>
      </c>
      <c r="Q249" s="8">
        <f t="shared" si="328"/>
        <v>0</v>
      </c>
      <c r="R249" s="8">
        <f t="shared" si="328"/>
        <v>524037.74102000002</v>
      </c>
      <c r="S249" s="8">
        <f t="shared" si="328"/>
        <v>0</v>
      </c>
      <c r="T249" s="8">
        <f t="shared" si="328"/>
        <v>0</v>
      </c>
      <c r="U249" s="8">
        <f t="shared" si="328"/>
        <v>0</v>
      </c>
      <c r="V249" s="8">
        <f t="shared" si="328"/>
        <v>0</v>
      </c>
      <c r="W249" s="8">
        <f t="shared" si="328"/>
        <v>807570</v>
      </c>
      <c r="X249" s="8">
        <f t="shared" si="328"/>
        <v>0</v>
      </c>
      <c r="Y249" s="8">
        <f t="shared" si="328"/>
        <v>807570</v>
      </c>
      <c r="Z249" s="22">
        <f t="shared" si="328"/>
        <v>0</v>
      </c>
      <c r="AA249" s="8">
        <f t="shared" si="268"/>
        <v>0</v>
      </c>
      <c r="AB249" s="24">
        <f t="shared" ref="AB249" si="329">SUM(AB250:AB252)</f>
        <v>807570</v>
      </c>
      <c r="AC249" s="24">
        <f t="shared" si="267"/>
        <v>0</v>
      </c>
      <c r="AD249" s="25"/>
    </row>
    <row r="250" spans="2:31">
      <c r="B250" s="16" t="s">
        <v>1</v>
      </c>
      <c r="C250" s="9" t="s">
        <v>24</v>
      </c>
      <c r="D250" s="8">
        <v>3000</v>
      </c>
      <c r="E250" s="8">
        <v>0</v>
      </c>
      <c r="F250" s="8">
        <v>2453.1999999999998</v>
      </c>
      <c r="G250" s="8">
        <v>0</v>
      </c>
      <c r="H250" s="8">
        <v>0</v>
      </c>
      <c r="I250" s="8">
        <v>2439.91428</v>
      </c>
      <c r="J250" s="8">
        <v>0</v>
      </c>
      <c r="K250" s="8">
        <v>0</v>
      </c>
      <c r="L250" s="8">
        <v>0</v>
      </c>
      <c r="M250" s="8">
        <v>3000</v>
      </c>
      <c r="N250" s="8">
        <v>0</v>
      </c>
      <c r="O250" s="8">
        <v>3000</v>
      </c>
      <c r="P250" s="8">
        <v>0</v>
      </c>
      <c r="Q250" s="8">
        <v>0</v>
      </c>
      <c r="R250" s="8">
        <v>1269.6752100000001</v>
      </c>
      <c r="S250" s="8">
        <v>0</v>
      </c>
      <c r="T250" s="8">
        <v>0</v>
      </c>
      <c r="U250" s="8">
        <v>0</v>
      </c>
      <c r="V250" s="8">
        <v>0</v>
      </c>
      <c r="W250" s="8">
        <v>3000</v>
      </c>
      <c r="X250" s="8">
        <v>0</v>
      </c>
      <c r="Y250" s="8">
        <v>3000</v>
      </c>
      <c r="Z250" s="22">
        <v>0</v>
      </c>
      <c r="AA250" s="8">
        <f t="shared" si="268"/>
        <v>0</v>
      </c>
      <c r="AB250" s="24">
        <v>3000</v>
      </c>
      <c r="AC250" s="24">
        <f t="shared" si="267"/>
        <v>0</v>
      </c>
      <c r="AD250" s="25"/>
    </row>
    <row r="251" spans="2:31">
      <c r="B251" s="16" t="s">
        <v>1</v>
      </c>
      <c r="C251" s="9" t="s">
        <v>27</v>
      </c>
      <c r="D251" s="8">
        <v>767002</v>
      </c>
      <c r="E251" s="8">
        <v>0</v>
      </c>
      <c r="F251" s="8">
        <v>738802.62399999995</v>
      </c>
      <c r="G251" s="8">
        <v>0</v>
      </c>
      <c r="H251" s="8">
        <v>0</v>
      </c>
      <c r="I251" s="8">
        <v>738794.97169999999</v>
      </c>
      <c r="J251" s="8">
        <v>0</v>
      </c>
      <c r="K251" s="8">
        <v>0</v>
      </c>
      <c r="L251" s="8">
        <v>0</v>
      </c>
      <c r="M251" s="8">
        <v>790000</v>
      </c>
      <c r="N251" s="8">
        <v>0</v>
      </c>
      <c r="O251" s="8">
        <v>786543.16299999994</v>
      </c>
      <c r="P251" s="8">
        <v>0</v>
      </c>
      <c r="Q251" s="8">
        <v>0</v>
      </c>
      <c r="R251" s="8">
        <v>522741.96016999998</v>
      </c>
      <c r="S251" s="8">
        <v>0</v>
      </c>
      <c r="T251" s="8">
        <v>0</v>
      </c>
      <c r="U251" s="8">
        <v>0</v>
      </c>
      <c r="V251" s="8">
        <v>0</v>
      </c>
      <c r="W251" s="8">
        <v>804570</v>
      </c>
      <c r="X251" s="8">
        <v>0</v>
      </c>
      <c r="Y251" s="8">
        <v>804570</v>
      </c>
      <c r="Z251" s="22">
        <v>0</v>
      </c>
      <c r="AA251" s="8">
        <f t="shared" si="268"/>
        <v>0</v>
      </c>
      <c r="AB251" s="24">
        <v>804570</v>
      </c>
      <c r="AC251" s="24">
        <f t="shared" si="267"/>
        <v>0</v>
      </c>
      <c r="AD251" s="25"/>
    </row>
    <row r="252" spans="2:31">
      <c r="B252" s="16" t="s">
        <v>1</v>
      </c>
      <c r="C252" s="9" t="s">
        <v>28</v>
      </c>
      <c r="D252" s="8">
        <f>SUM(D253)</f>
        <v>0</v>
      </c>
      <c r="E252" s="8">
        <f>SUM(E253)</f>
        <v>0</v>
      </c>
      <c r="F252" s="8">
        <f t="shared" ref="F252:H253" si="330">SUM(F253)</f>
        <v>51.276000000000003</v>
      </c>
      <c r="G252" s="8">
        <f t="shared" si="330"/>
        <v>0</v>
      </c>
      <c r="H252" s="8">
        <f t="shared" si="330"/>
        <v>0</v>
      </c>
      <c r="I252" s="8">
        <f t="shared" ref="I252:L253" si="331">SUM(I253)</f>
        <v>51.188189999999999</v>
      </c>
      <c r="J252" s="8">
        <f t="shared" si="331"/>
        <v>0</v>
      </c>
      <c r="K252" s="8">
        <f t="shared" si="331"/>
        <v>0</v>
      </c>
      <c r="L252" s="8">
        <f t="shared" si="331"/>
        <v>0</v>
      </c>
      <c r="M252" s="8">
        <f>SUM(M253)</f>
        <v>0</v>
      </c>
      <c r="N252" s="8">
        <f>SUM(N253)</f>
        <v>0</v>
      </c>
      <c r="O252" s="8">
        <f t="shared" ref="O252:Q253" si="332">SUM(O253)</f>
        <v>50</v>
      </c>
      <c r="P252" s="8">
        <f t="shared" si="332"/>
        <v>0</v>
      </c>
      <c r="Q252" s="8">
        <f t="shared" si="332"/>
        <v>0</v>
      </c>
      <c r="R252" s="8">
        <f t="shared" ref="R252:V253" si="333">SUM(R253)</f>
        <v>26.105640000000001</v>
      </c>
      <c r="S252" s="8">
        <f t="shared" si="333"/>
        <v>0</v>
      </c>
      <c r="T252" s="8">
        <f t="shared" si="333"/>
        <v>0</v>
      </c>
      <c r="U252" s="8">
        <f t="shared" si="333"/>
        <v>0</v>
      </c>
      <c r="V252" s="8">
        <f t="shared" si="333"/>
        <v>0</v>
      </c>
      <c r="W252" s="8">
        <f t="shared" ref="W252:AB253" si="334">SUM(W253)</f>
        <v>0</v>
      </c>
      <c r="X252" s="8">
        <f t="shared" si="334"/>
        <v>0</v>
      </c>
      <c r="Y252" s="8">
        <f t="shared" si="334"/>
        <v>0</v>
      </c>
      <c r="Z252" s="22">
        <f t="shared" si="334"/>
        <v>0</v>
      </c>
      <c r="AA252" s="8">
        <f t="shared" si="268"/>
        <v>0</v>
      </c>
      <c r="AB252" s="24">
        <f t="shared" si="334"/>
        <v>0</v>
      </c>
      <c r="AC252" s="24">
        <f t="shared" si="267"/>
        <v>0</v>
      </c>
      <c r="AD252" s="25"/>
    </row>
    <row r="253" spans="2:31">
      <c r="B253" s="16" t="s">
        <v>1</v>
      </c>
      <c r="C253" s="10" t="s">
        <v>29</v>
      </c>
      <c r="D253" s="8">
        <f>SUM(D254)</f>
        <v>0</v>
      </c>
      <c r="E253" s="8">
        <f>SUM(E254)</f>
        <v>0</v>
      </c>
      <c r="F253" s="8">
        <f t="shared" si="330"/>
        <v>51.276000000000003</v>
      </c>
      <c r="G253" s="8">
        <f t="shared" si="330"/>
        <v>0</v>
      </c>
      <c r="H253" s="8">
        <f t="shared" si="330"/>
        <v>0</v>
      </c>
      <c r="I253" s="8">
        <f t="shared" si="331"/>
        <v>51.188189999999999</v>
      </c>
      <c r="J253" s="8">
        <f t="shared" si="331"/>
        <v>0</v>
      </c>
      <c r="K253" s="8">
        <f t="shared" si="331"/>
        <v>0</v>
      </c>
      <c r="L253" s="8">
        <f t="shared" si="331"/>
        <v>0</v>
      </c>
      <c r="M253" s="8">
        <f>SUM(M254)</f>
        <v>0</v>
      </c>
      <c r="N253" s="8">
        <f>SUM(N254)</f>
        <v>0</v>
      </c>
      <c r="O253" s="8">
        <f t="shared" si="332"/>
        <v>50</v>
      </c>
      <c r="P253" s="8">
        <f t="shared" si="332"/>
        <v>0</v>
      </c>
      <c r="Q253" s="8">
        <f t="shared" si="332"/>
        <v>0</v>
      </c>
      <c r="R253" s="8">
        <f t="shared" si="333"/>
        <v>26.105640000000001</v>
      </c>
      <c r="S253" s="8">
        <f t="shared" si="333"/>
        <v>0</v>
      </c>
      <c r="T253" s="8">
        <f t="shared" si="333"/>
        <v>0</v>
      </c>
      <c r="U253" s="8">
        <f t="shared" si="333"/>
        <v>0</v>
      </c>
      <c r="V253" s="8">
        <f t="shared" si="333"/>
        <v>0</v>
      </c>
      <c r="W253" s="8">
        <f t="shared" si="334"/>
        <v>0</v>
      </c>
      <c r="X253" s="8">
        <f t="shared" si="334"/>
        <v>0</v>
      </c>
      <c r="Y253" s="8">
        <f t="shared" si="334"/>
        <v>0</v>
      </c>
      <c r="Z253" s="22">
        <f t="shared" si="334"/>
        <v>0</v>
      </c>
      <c r="AA253" s="8">
        <f t="shared" si="268"/>
        <v>0</v>
      </c>
      <c r="AB253" s="24">
        <f t="shared" si="334"/>
        <v>0</v>
      </c>
      <c r="AC253" s="24">
        <f t="shared" si="267"/>
        <v>0</v>
      </c>
      <c r="AD253" s="25"/>
    </row>
    <row r="254" spans="2:31" ht="30">
      <c r="B254" s="16" t="s">
        <v>1</v>
      </c>
      <c r="C254" s="11" t="s">
        <v>30</v>
      </c>
      <c r="D254" s="8">
        <v>0</v>
      </c>
      <c r="E254" s="8">
        <v>0</v>
      </c>
      <c r="F254" s="8">
        <v>51.276000000000003</v>
      </c>
      <c r="G254" s="8">
        <v>0</v>
      </c>
      <c r="H254" s="8">
        <v>0</v>
      </c>
      <c r="I254" s="8">
        <v>51.188189999999999</v>
      </c>
      <c r="J254" s="8">
        <v>0</v>
      </c>
      <c r="K254" s="8">
        <v>0</v>
      </c>
      <c r="L254" s="8">
        <v>0</v>
      </c>
      <c r="M254" s="8">
        <v>0</v>
      </c>
      <c r="N254" s="8">
        <v>0</v>
      </c>
      <c r="O254" s="8">
        <v>50</v>
      </c>
      <c r="P254" s="8">
        <v>0</v>
      </c>
      <c r="Q254" s="8">
        <v>0</v>
      </c>
      <c r="R254" s="8">
        <v>26.105640000000001</v>
      </c>
      <c r="S254" s="8">
        <v>0</v>
      </c>
      <c r="T254" s="8">
        <v>0</v>
      </c>
      <c r="U254" s="8">
        <v>0</v>
      </c>
      <c r="V254" s="8">
        <v>0</v>
      </c>
      <c r="W254" s="8">
        <v>0</v>
      </c>
      <c r="X254" s="8">
        <v>0</v>
      </c>
      <c r="Y254" s="8">
        <v>0</v>
      </c>
      <c r="Z254" s="22">
        <v>0</v>
      </c>
      <c r="AA254" s="8">
        <f t="shared" si="268"/>
        <v>0</v>
      </c>
      <c r="AB254" s="24">
        <v>0</v>
      </c>
      <c r="AC254" s="24">
        <f t="shared" si="267"/>
        <v>0</v>
      </c>
      <c r="AD254" s="25"/>
    </row>
    <row r="255" spans="2:31">
      <c r="B255" s="16" t="s">
        <v>84</v>
      </c>
      <c r="C255" s="5" t="s">
        <v>85</v>
      </c>
      <c r="D255" s="6">
        <f t="shared" ref="D255:Z255" si="335">SUM(D263,D270,D273,D276,D279,D282,D287,D290,D293,D298,D301,D304,D307,D310,D313,D316,D319)</f>
        <v>35890</v>
      </c>
      <c r="E255" s="6">
        <f t="shared" si="335"/>
        <v>0</v>
      </c>
      <c r="F255" s="6">
        <f t="shared" si="335"/>
        <v>31860.04</v>
      </c>
      <c r="G255" s="6">
        <f t="shared" si="335"/>
        <v>0</v>
      </c>
      <c r="H255" s="6">
        <f t="shared" si="335"/>
        <v>0</v>
      </c>
      <c r="I255" s="6">
        <f t="shared" si="335"/>
        <v>31792.618349999997</v>
      </c>
      <c r="J255" s="6">
        <f t="shared" si="335"/>
        <v>0</v>
      </c>
      <c r="K255" s="6">
        <f t="shared" si="335"/>
        <v>0</v>
      </c>
      <c r="L255" s="6">
        <f t="shared" si="335"/>
        <v>0</v>
      </c>
      <c r="M255" s="6">
        <f t="shared" si="335"/>
        <v>37400</v>
      </c>
      <c r="N255" s="6">
        <f t="shared" si="335"/>
        <v>0</v>
      </c>
      <c r="O255" s="6">
        <f t="shared" si="335"/>
        <v>37896.1</v>
      </c>
      <c r="P255" s="6">
        <f t="shared" si="335"/>
        <v>0</v>
      </c>
      <c r="Q255" s="6">
        <f t="shared" si="335"/>
        <v>0</v>
      </c>
      <c r="R255" s="6">
        <f t="shared" si="335"/>
        <v>20325.69354</v>
      </c>
      <c r="S255" s="6">
        <f t="shared" si="335"/>
        <v>0</v>
      </c>
      <c r="T255" s="6">
        <f t="shared" si="335"/>
        <v>0</v>
      </c>
      <c r="U255" s="6">
        <f t="shared" si="335"/>
        <v>0</v>
      </c>
      <c r="V255" s="6">
        <f t="shared" si="335"/>
        <v>0</v>
      </c>
      <c r="W255" s="6">
        <f t="shared" si="335"/>
        <v>42230</v>
      </c>
      <c r="X255" s="6">
        <f t="shared" si="335"/>
        <v>0</v>
      </c>
      <c r="Y255" s="6">
        <f t="shared" si="335"/>
        <v>42230</v>
      </c>
      <c r="Z255" s="21">
        <f t="shared" si="335"/>
        <v>0</v>
      </c>
      <c r="AA255" s="6">
        <f t="shared" si="268"/>
        <v>0</v>
      </c>
      <c r="AB255" s="12">
        <f t="shared" ref="AB255" si="336">SUM(AB263,AB270,AB273,AB276,AB279,AB282,AB287,AB290,AB293,AB298,AB301,AB304,AB307,AB310,AB313,AB316,AB319)</f>
        <v>38170</v>
      </c>
      <c r="AC255" s="12">
        <f t="shared" si="267"/>
        <v>-4060</v>
      </c>
      <c r="AD255" s="25"/>
      <c r="AE255" s="1">
        <f>38170-AB255</f>
        <v>0</v>
      </c>
    </row>
    <row r="256" spans="2:31">
      <c r="B256" s="16" t="s">
        <v>1</v>
      </c>
      <c r="C256" s="7" t="s">
        <v>21</v>
      </c>
      <c r="D256" s="8">
        <f t="shared" ref="D256:Z256" si="337">SUM(D294)</f>
        <v>0</v>
      </c>
      <c r="E256" s="8">
        <f t="shared" si="337"/>
        <v>0</v>
      </c>
      <c r="F256" s="8">
        <f t="shared" si="337"/>
        <v>0</v>
      </c>
      <c r="G256" s="8">
        <f t="shared" si="337"/>
        <v>0</v>
      </c>
      <c r="H256" s="8">
        <f t="shared" si="337"/>
        <v>0</v>
      </c>
      <c r="I256" s="8">
        <f t="shared" si="337"/>
        <v>0</v>
      </c>
      <c r="J256" s="8">
        <f t="shared" si="337"/>
        <v>0</v>
      </c>
      <c r="K256" s="8">
        <f t="shared" si="337"/>
        <v>0</v>
      </c>
      <c r="L256" s="8">
        <f t="shared" si="337"/>
        <v>0</v>
      </c>
      <c r="M256" s="8">
        <f t="shared" si="337"/>
        <v>25</v>
      </c>
      <c r="N256" s="8">
        <f t="shared" si="337"/>
        <v>0</v>
      </c>
      <c r="O256" s="8">
        <f t="shared" si="337"/>
        <v>0</v>
      </c>
      <c r="P256" s="8">
        <f t="shared" si="337"/>
        <v>0</v>
      </c>
      <c r="Q256" s="8">
        <f t="shared" si="337"/>
        <v>0</v>
      </c>
      <c r="R256" s="8">
        <f t="shared" si="337"/>
        <v>0</v>
      </c>
      <c r="S256" s="8">
        <f t="shared" si="337"/>
        <v>0</v>
      </c>
      <c r="T256" s="8">
        <f t="shared" si="337"/>
        <v>0</v>
      </c>
      <c r="U256" s="8">
        <f t="shared" si="337"/>
        <v>0</v>
      </c>
      <c r="V256" s="8">
        <f t="shared" si="337"/>
        <v>0</v>
      </c>
      <c r="W256" s="8">
        <f t="shared" si="337"/>
        <v>25</v>
      </c>
      <c r="X256" s="8">
        <f t="shared" si="337"/>
        <v>0</v>
      </c>
      <c r="Y256" s="8">
        <f t="shared" si="337"/>
        <v>25</v>
      </c>
      <c r="Z256" s="22">
        <f t="shared" si="337"/>
        <v>0</v>
      </c>
      <c r="AA256" s="8">
        <f t="shared" si="268"/>
        <v>0</v>
      </c>
      <c r="AB256" s="24">
        <f t="shared" ref="AB256" si="338">SUM(AB294)</f>
        <v>0</v>
      </c>
      <c r="AC256" s="24">
        <f t="shared" si="267"/>
        <v>-25</v>
      </c>
      <c r="AD256" s="25"/>
    </row>
    <row r="257" spans="2:30">
      <c r="B257" s="16" t="s">
        <v>1</v>
      </c>
      <c r="C257" s="7" t="s">
        <v>22</v>
      </c>
      <c r="D257" s="8">
        <f t="shared" ref="D257:Z257" si="339">SUM(D264,D271,D274,D277,D280,D283,D288,D291,D295,D299,D302,D305,D308,D311,D314,D317,D320)</f>
        <v>35890</v>
      </c>
      <c r="E257" s="8">
        <f t="shared" si="339"/>
        <v>0</v>
      </c>
      <c r="F257" s="8">
        <f t="shared" si="339"/>
        <v>31860.04</v>
      </c>
      <c r="G257" s="8">
        <f t="shared" si="339"/>
        <v>0</v>
      </c>
      <c r="H257" s="8">
        <f t="shared" si="339"/>
        <v>0</v>
      </c>
      <c r="I257" s="8">
        <f t="shared" si="339"/>
        <v>31792.618349999997</v>
      </c>
      <c r="J257" s="8">
        <f t="shared" si="339"/>
        <v>0</v>
      </c>
      <c r="K257" s="8">
        <f t="shared" si="339"/>
        <v>0</v>
      </c>
      <c r="L257" s="8">
        <f t="shared" si="339"/>
        <v>0</v>
      </c>
      <c r="M257" s="8">
        <f t="shared" si="339"/>
        <v>37400</v>
      </c>
      <c r="N257" s="8">
        <f t="shared" si="339"/>
        <v>0</v>
      </c>
      <c r="O257" s="8">
        <f t="shared" si="339"/>
        <v>37896.1</v>
      </c>
      <c r="P257" s="8">
        <f t="shared" si="339"/>
        <v>0</v>
      </c>
      <c r="Q257" s="8">
        <f t="shared" si="339"/>
        <v>0</v>
      </c>
      <c r="R257" s="8">
        <f t="shared" si="339"/>
        <v>20325.69354</v>
      </c>
      <c r="S257" s="8">
        <f t="shared" si="339"/>
        <v>0</v>
      </c>
      <c r="T257" s="8">
        <f t="shared" si="339"/>
        <v>0</v>
      </c>
      <c r="U257" s="8">
        <f t="shared" si="339"/>
        <v>0</v>
      </c>
      <c r="V257" s="8">
        <f t="shared" si="339"/>
        <v>0</v>
      </c>
      <c r="W257" s="8">
        <f t="shared" si="339"/>
        <v>42230</v>
      </c>
      <c r="X257" s="8">
        <f t="shared" si="339"/>
        <v>0</v>
      </c>
      <c r="Y257" s="8">
        <f t="shared" si="339"/>
        <v>42230</v>
      </c>
      <c r="Z257" s="22">
        <f t="shared" si="339"/>
        <v>0</v>
      </c>
      <c r="AA257" s="8">
        <f t="shared" si="268"/>
        <v>0</v>
      </c>
      <c r="AB257" s="24">
        <f t="shared" ref="AB257" si="340">SUM(AB264,AB271,AB274,AB277,AB280,AB283,AB288,AB291,AB295,AB299,AB302,AB305,AB308,AB311,AB314,AB317,AB320)</f>
        <v>38170</v>
      </c>
      <c r="AC257" s="24">
        <f t="shared" si="267"/>
        <v>-4060</v>
      </c>
      <c r="AD257" s="25"/>
    </row>
    <row r="258" spans="2:30">
      <c r="B258" s="16" t="s">
        <v>1</v>
      </c>
      <c r="C258" s="9" t="s">
        <v>24</v>
      </c>
      <c r="D258" s="8">
        <f t="shared" ref="D258:Z258" si="341">SUM(D265,D296,D303)</f>
        <v>910</v>
      </c>
      <c r="E258" s="8">
        <f t="shared" si="341"/>
        <v>0</v>
      </c>
      <c r="F258" s="8">
        <f t="shared" si="341"/>
        <v>810.38</v>
      </c>
      <c r="G258" s="8">
        <f t="shared" si="341"/>
        <v>0</v>
      </c>
      <c r="H258" s="8">
        <f t="shared" si="341"/>
        <v>0</v>
      </c>
      <c r="I258" s="8">
        <f t="shared" si="341"/>
        <v>810.37237000000005</v>
      </c>
      <c r="J258" s="8">
        <f t="shared" si="341"/>
        <v>0</v>
      </c>
      <c r="K258" s="8">
        <f t="shared" si="341"/>
        <v>0</v>
      </c>
      <c r="L258" s="8">
        <f t="shared" si="341"/>
        <v>0</v>
      </c>
      <c r="M258" s="8">
        <f t="shared" si="341"/>
        <v>1200</v>
      </c>
      <c r="N258" s="8">
        <f t="shared" si="341"/>
        <v>0</v>
      </c>
      <c r="O258" s="8">
        <f t="shared" si="341"/>
        <v>1035.04</v>
      </c>
      <c r="P258" s="8">
        <f t="shared" si="341"/>
        <v>0</v>
      </c>
      <c r="Q258" s="8">
        <f t="shared" si="341"/>
        <v>0</v>
      </c>
      <c r="R258" s="8">
        <f t="shared" si="341"/>
        <v>608.08451000000002</v>
      </c>
      <c r="S258" s="8">
        <f t="shared" si="341"/>
        <v>0</v>
      </c>
      <c r="T258" s="8">
        <f t="shared" si="341"/>
        <v>0</v>
      </c>
      <c r="U258" s="8">
        <f t="shared" si="341"/>
        <v>0</v>
      </c>
      <c r="V258" s="8">
        <f t="shared" si="341"/>
        <v>0</v>
      </c>
      <c r="W258" s="8">
        <f t="shared" si="341"/>
        <v>1200</v>
      </c>
      <c r="X258" s="8">
        <f t="shared" si="341"/>
        <v>0</v>
      </c>
      <c r="Y258" s="8">
        <f t="shared" si="341"/>
        <v>1200</v>
      </c>
      <c r="Z258" s="22">
        <f t="shared" si="341"/>
        <v>0</v>
      </c>
      <c r="AA258" s="8">
        <f t="shared" si="268"/>
        <v>0</v>
      </c>
      <c r="AB258" s="24">
        <f t="shared" ref="AB258" si="342">SUM(AB265,AB296,AB303)</f>
        <v>1035</v>
      </c>
      <c r="AC258" s="24">
        <f t="shared" si="267"/>
        <v>-165</v>
      </c>
      <c r="AD258" s="25"/>
    </row>
    <row r="259" spans="2:30">
      <c r="B259" s="16" t="s">
        <v>1</v>
      </c>
      <c r="C259" s="9" t="s">
        <v>27</v>
      </c>
      <c r="D259" s="8">
        <f t="shared" ref="D259:Z259" si="343">SUM(D266,D272,D275,D278,D281,D289,D292,D297,D300,D306,D309,D312,D315,D318,D321)</f>
        <v>29265</v>
      </c>
      <c r="E259" s="8">
        <f t="shared" si="343"/>
        <v>0</v>
      </c>
      <c r="F259" s="8">
        <f t="shared" si="343"/>
        <v>25880.329999999998</v>
      </c>
      <c r="G259" s="8">
        <f t="shared" si="343"/>
        <v>0</v>
      </c>
      <c r="H259" s="8">
        <f t="shared" si="343"/>
        <v>0</v>
      </c>
      <c r="I259" s="8">
        <f t="shared" si="343"/>
        <v>25843.916159999997</v>
      </c>
      <c r="J259" s="8">
        <f t="shared" si="343"/>
        <v>0</v>
      </c>
      <c r="K259" s="8">
        <f t="shared" si="343"/>
        <v>0</v>
      </c>
      <c r="L259" s="8">
        <f t="shared" si="343"/>
        <v>0</v>
      </c>
      <c r="M259" s="8">
        <f t="shared" si="343"/>
        <v>30600</v>
      </c>
      <c r="N259" s="8">
        <f t="shared" si="343"/>
        <v>0</v>
      </c>
      <c r="O259" s="8">
        <f t="shared" si="343"/>
        <v>31006.559999999998</v>
      </c>
      <c r="P259" s="8">
        <f t="shared" si="343"/>
        <v>0</v>
      </c>
      <c r="Q259" s="8">
        <f t="shared" si="343"/>
        <v>0</v>
      </c>
      <c r="R259" s="8">
        <f t="shared" si="343"/>
        <v>18324.609970000001</v>
      </c>
      <c r="S259" s="8">
        <f t="shared" si="343"/>
        <v>0</v>
      </c>
      <c r="T259" s="8">
        <f t="shared" si="343"/>
        <v>0</v>
      </c>
      <c r="U259" s="8">
        <f t="shared" si="343"/>
        <v>0</v>
      </c>
      <c r="V259" s="8">
        <f t="shared" si="343"/>
        <v>0</v>
      </c>
      <c r="W259" s="8">
        <f t="shared" si="343"/>
        <v>36930</v>
      </c>
      <c r="X259" s="8">
        <f t="shared" si="343"/>
        <v>0</v>
      </c>
      <c r="Y259" s="8">
        <f t="shared" si="343"/>
        <v>36930</v>
      </c>
      <c r="Z259" s="22">
        <f t="shared" si="343"/>
        <v>0</v>
      </c>
      <c r="AA259" s="8">
        <f t="shared" si="268"/>
        <v>0</v>
      </c>
      <c r="AB259" s="24">
        <f t="shared" ref="AB259" si="344">SUM(AB266,AB272,AB275,AB278,AB281,AB289,AB292,AB297,AB300,AB306,AB309,AB312,AB315,AB318,AB321)</f>
        <v>31281</v>
      </c>
      <c r="AC259" s="24">
        <f t="shared" si="267"/>
        <v>-5649</v>
      </c>
      <c r="AD259" s="25"/>
    </row>
    <row r="260" spans="2:30">
      <c r="B260" s="16" t="s">
        <v>1</v>
      </c>
      <c r="C260" s="9" t="s">
        <v>28</v>
      </c>
      <c r="D260" s="8">
        <f t="shared" ref="D260:E262" si="345">SUM(D267,D284)</f>
        <v>5715</v>
      </c>
      <c r="E260" s="8">
        <f t="shared" si="345"/>
        <v>0</v>
      </c>
      <c r="F260" s="8">
        <f t="shared" ref="F260:H262" si="346">SUM(F267,F284)</f>
        <v>5169.33</v>
      </c>
      <c r="G260" s="8">
        <f t="shared" si="346"/>
        <v>0</v>
      </c>
      <c r="H260" s="8">
        <f t="shared" si="346"/>
        <v>0</v>
      </c>
      <c r="I260" s="8">
        <f t="shared" ref="I260:L262" si="347">SUM(I267,I284)</f>
        <v>5138.3298199999999</v>
      </c>
      <c r="J260" s="8">
        <f t="shared" si="347"/>
        <v>0</v>
      </c>
      <c r="K260" s="8">
        <f t="shared" si="347"/>
        <v>0</v>
      </c>
      <c r="L260" s="8">
        <f t="shared" si="347"/>
        <v>0</v>
      </c>
      <c r="M260" s="8">
        <f t="shared" ref="M260:N262" si="348">SUM(M267,M284)</f>
        <v>5600</v>
      </c>
      <c r="N260" s="8">
        <f t="shared" si="348"/>
        <v>0</v>
      </c>
      <c r="O260" s="8">
        <f t="shared" ref="O260:Q262" si="349">SUM(O267,O284)</f>
        <v>5854.5</v>
      </c>
      <c r="P260" s="8">
        <f t="shared" si="349"/>
        <v>0</v>
      </c>
      <c r="Q260" s="8">
        <f t="shared" si="349"/>
        <v>0</v>
      </c>
      <c r="R260" s="8">
        <f t="shared" ref="R260:V262" si="350">SUM(R267,R284)</f>
        <v>1392.9990600000001</v>
      </c>
      <c r="S260" s="8">
        <f t="shared" si="350"/>
        <v>0</v>
      </c>
      <c r="T260" s="8">
        <f t="shared" si="350"/>
        <v>0</v>
      </c>
      <c r="U260" s="8">
        <f t="shared" si="350"/>
        <v>0</v>
      </c>
      <c r="V260" s="8">
        <f t="shared" si="350"/>
        <v>0</v>
      </c>
      <c r="W260" s="8">
        <f t="shared" ref="W260:X262" si="351">SUM(W267,W284)</f>
        <v>4100</v>
      </c>
      <c r="X260" s="8">
        <f t="shared" si="351"/>
        <v>0</v>
      </c>
      <c r="Y260" s="8">
        <f t="shared" ref="Y260:Z262" si="352">SUM(Y267,Y284)</f>
        <v>4100</v>
      </c>
      <c r="Z260" s="22">
        <f t="shared" si="352"/>
        <v>0</v>
      </c>
      <c r="AA260" s="8">
        <f t="shared" si="268"/>
        <v>0</v>
      </c>
      <c r="AB260" s="24">
        <f t="shared" ref="AB260" si="353">SUM(AB267,AB284)</f>
        <v>5854</v>
      </c>
      <c r="AC260" s="24">
        <f t="shared" si="267"/>
        <v>1754</v>
      </c>
      <c r="AD260" s="25"/>
    </row>
    <row r="261" spans="2:30">
      <c r="B261" s="16" t="s">
        <v>1</v>
      </c>
      <c r="C261" s="10" t="s">
        <v>29</v>
      </c>
      <c r="D261" s="8">
        <f t="shared" si="345"/>
        <v>5715</v>
      </c>
      <c r="E261" s="8">
        <f t="shared" si="345"/>
        <v>0</v>
      </c>
      <c r="F261" s="8">
        <f t="shared" si="346"/>
        <v>5169.33</v>
      </c>
      <c r="G261" s="8">
        <f t="shared" si="346"/>
        <v>0</v>
      </c>
      <c r="H261" s="8">
        <f t="shared" si="346"/>
        <v>0</v>
      </c>
      <c r="I261" s="8">
        <f t="shared" si="347"/>
        <v>5138.3298199999999</v>
      </c>
      <c r="J261" s="8">
        <f t="shared" si="347"/>
        <v>0</v>
      </c>
      <c r="K261" s="8">
        <f t="shared" si="347"/>
        <v>0</v>
      </c>
      <c r="L261" s="8">
        <f t="shared" si="347"/>
        <v>0</v>
      </c>
      <c r="M261" s="8">
        <f t="shared" si="348"/>
        <v>5600</v>
      </c>
      <c r="N261" s="8">
        <f t="shared" si="348"/>
        <v>0</v>
      </c>
      <c r="O261" s="8">
        <f t="shared" si="349"/>
        <v>5854.5</v>
      </c>
      <c r="P261" s="8">
        <f t="shared" si="349"/>
        <v>0</v>
      </c>
      <c r="Q261" s="8">
        <f t="shared" si="349"/>
        <v>0</v>
      </c>
      <c r="R261" s="8">
        <f t="shared" si="350"/>
        <v>1392.9990600000001</v>
      </c>
      <c r="S261" s="8">
        <f t="shared" si="350"/>
        <v>0</v>
      </c>
      <c r="T261" s="8">
        <f t="shared" si="350"/>
        <v>0</v>
      </c>
      <c r="U261" s="8">
        <f t="shared" si="350"/>
        <v>0</v>
      </c>
      <c r="V261" s="8">
        <f t="shared" si="350"/>
        <v>0</v>
      </c>
      <c r="W261" s="8">
        <f t="shared" si="351"/>
        <v>4100</v>
      </c>
      <c r="X261" s="8">
        <f t="shared" si="351"/>
        <v>0</v>
      </c>
      <c r="Y261" s="8">
        <f t="shared" si="352"/>
        <v>4100</v>
      </c>
      <c r="Z261" s="22">
        <f t="shared" si="352"/>
        <v>0</v>
      </c>
      <c r="AA261" s="8">
        <f t="shared" si="268"/>
        <v>0</v>
      </c>
      <c r="AB261" s="24">
        <f t="shared" ref="AB261" si="354">SUM(AB268,AB285)</f>
        <v>5854</v>
      </c>
      <c r="AC261" s="24">
        <f t="shared" si="267"/>
        <v>1754</v>
      </c>
      <c r="AD261" s="25"/>
    </row>
    <row r="262" spans="2:30" ht="30">
      <c r="B262" s="16" t="s">
        <v>1</v>
      </c>
      <c r="C262" s="11" t="s">
        <v>30</v>
      </c>
      <c r="D262" s="8">
        <f t="shared" si="345"/>
        <v>5715</v>
      </c>
      <c r="E262" s="8">
        <f t="shared" si="345"/>
        <v>0</v>
      </c>
      <c r="F262" s="8">
        <f t="shared" si="346"/>
        <v>5169.33</v>
      </c>
      <c r="G262" s="8">
        <f t="shared" si="346"/>
        <v>0</v>
      </c>
      <c r="H262" s="8">
        <f t="shared" si="346"/>
        <v>0</v>
      </c>
      <c r="I262" s="8">
        <f t="shared" si="347"/>
        <v>5138.3298199999999</v>
      </c>
      <c r="J262" s="8">
        <f t="shared" si="347"/>
        <v>0</v>
      </c>
      <c r="K262" s="8">
        <f t="shared" si="347"/>
        <v>0</v>
      </c>
      <c r="L262" s="8">
        <f t="shared" si="347"/>
        <v>0</v>
      </c>
      <c r="M262" s="8">
        <f t="shared" si="348"/>
        <v>5600</v>
      </c>
      <c r="N262" s="8">
        <f t="shared" si="348"/>
        <v>0</v>
      </c>
      <c r="O262" s="8">
        <f t="shared" si="349"/>
        <v>5854.5</v>
      </c>
      <c r="P262" s="8">
        <f t="shared" si="349"/>
        <v>0</v>
      </c>
      <c r="Q262" s="8">
        <f t="shared" si="349"/>
        <v>0</v>
      </c>
      <c r="R262" s="8">
        <f t="shared" si="350"/>
        <v>1392.9990600000001</v>
      </c>
      <c r="S262" s="8">
        <f t="shared" si="350"/>
        <v>0</v>
      </c>
      <c r="T262" s="8">
        <f t="shared" si="350"/>
        <v>0</v>
      </c>
      <c r="U262" s="8">
        <f t="shared" si="350"/>
        <v>0</v>
      </c>
      <c r="V262" s="8">
        <f t="shared" si="350"/>
        <v>0</v>
      </c>
      <c r="W262" s="8">
        <f t="shared" si="351"/>
        <v>4100</v>
      </c>
      <c r="X262" s="8">
        <f t="shared" si="351"/>
        <v>0</v>
      </c>
      <c r="Y262" s="8">
        <f t="shared" si="352"/>
        <v>4100</v>
      </c>
      <c r="Z262" s="22">
        <f t="shared" si="352"/>
        <v>0</v>
      </c>
      <c r="AA262" s="8">
        <f t="shared" si="268"/>
        <v>0</v>
      </c>
      <c r="AB262" s="24">
        <f t="shared" ref="AB262" si="355">SUM(AB269,AB286)</f>
        <v>5854</v>
      </c>
      <c r="AC262" s="24">
        <f t="shared" si="267"/>
        <v>1754</v>
      </c>
      <c r="AD262" s="25"/>
    </row>
    <row r="263" spans="2:30" ht="30">
      <c r="B263" s="16" t="s">
        <v>86</v>
      </c>
      <c r="C263" s="5" t="s">
        <v>87</v>
      </c>
      <c r="D263" s="6">
        <f t="shared" ref="D263:AB263" si="356">SUM(D264)</f>
        <v>2000</v>
      </c>
      <c r="E263" s="6">
        <f t="shared" si="356"/>
        <v>0</v>
      </c>
      <c r="F263" s="6">
        <f t="shared" si="356"/>
        <v>1686.81</v>
      </c>
      <c r="G263" s="6">
        <f t="shared" si="356"/>
        <v>0</v>
      </c>
      <c r="H263" s="6">
        <f t="shared" si="356"/>
        <v>0</v>
      </c>
      <c r="I263" s="6">
        <f t="shared" si="356"/>
        <v>1650.49271</v>
      </c>
      <c r="J263" s="6">
        <f t="shared" si="356"/>
        <v>0</v>
      </c>
      <c r="K263" s="6">
        <f t="shared" si="356"/>
        <v>0</v>
      </c>
      <c r="L263" s="6">
        <f t="shared" si="356"/>
        <v>0</v>
      </c>
      <c r="M263" s="6">
        <f t="shared" si="356"/>
        <v>1800</v>
      </c>
      <c r="N263" s="6">
        <f t="shared" si="356"/>
        <v>0</v>
      </c>
      <c r="O263" s="6">
        <f t="shared" si="356"/>
        <v>1300</v>
      </c>
      <c r="P263" s="6">
        <f t="shared" si="356"/>
        <v>0</v>
      </c>
      <c r="Q263" s="6">
        <f t="shared" si="356"/>
        <v>0</v>
      </c>
      <c r="R263" s="6">
        <f t="shared" si="356"/>
        <v>701.07631000000003</v>
      </c>
      <c r="S263" s="6">
        <f t="shared" si="356"/>
        <v>0</v>
      </c>
      <c r="T263" s="6">
        <f t="shared" si="356"/>
        <v>0</v>
      </c>
      <c r="U263" s="6">
        <f t="shared" si="356"/>
        <v>0</v>
      </c>
      <c r="V263" s="6">
        <f t="shared" si="356"/>
        <v>0</v>
      </c>
      <c r="W263" s="6">
        <f t="shared" si="356"/>
        <v>1900</v>
      </c>
      <c r="X263" s="6">
        <f t="shared" si="356"/>
        <v>0</v>
      </c>
      <c r="Y263" s="6">
        <f t="shared" si="356"/>
        <v>1900</v>
      </c>
      <c r="Z263" s="21">
        <f t="shared" si="356"/>
        <v>0</v>
      </c>
      <c r="AA263" s="6">
        <f t="shared" si="268"/>
        <v>0</v>
      </c>
      <c r="AB263" s="12">
        <f t="shared" si="356"/>
        <v>1335</v>
      </c>
      <c r="AC263" s="12">
        <f t="shared" ref="AC263:AC326" si="357">AB263-Y263</f>
        <v>-565</v>
      </c>
      <c r="AD263" s="25"/>
    </row>
    <row r="264" spans="2:30">
      <c r="B264" s="16" t="s">
        <v>1</v>
      </c>
      <c r="C264" s="7" t="s">
        <v>22</v>
      </c>
      <c r="D264" s="8">
        <f t="shared" ref="D264:Z264" si="358">SUM(D265:D267)</f>
        <v>2000</v>
      </c>
      <c r="E264" s="8">
        <f t="shared" si="358"/>
        <v>0</v>
      </c>
      <c r="F264" s="8">
        <f t="shared" si="358"/>
        <v>1686.81</v>
      </c>
      <c r="G264" s="8">
        <f t="shared" si="358"/>
        <v>0</v>
      </c>
      <c r="H264" s="8">
        <f t="shared" si="358"/>
        <v>0</v>
      </c>
      <c r="I264" s="8">
        <f t="shared" si="358"/>
        <v>1650.49271</v>
      </c>
      <c r="J264" s="8">
        <f t="shared" si="358"/>
        <v>0</v>
      </c>
      <c r="K264" s="8">
        <f t="shared" si="358"/>
        <v>0</v>
      </c>
      <c r="L264" s="8">
        <f t="shared" si="358"/>
        <v>0</v>
      </c>
      <c r="M264" s="8">
        <f t="shared" si="358"/>
        <v>1800</v>
      </c>
      <c r="N264" s="8">
        <f t="shared" si="358"/>
        <v>0</v>
      </c>
      <c r="O264" s="8">
        <f t="shared" si="358"/>
        <v>1300</v>
      </c>
      <c r="P264" s="8">
        <f t="shared" si="358"/>
        <v>0</v>
      </c>
      <c r="Q264" s="8">
        <f t="shared" si="358"/>
        <v>0</v>
      </c>
      <c r="R264" s="8">
        <f t="shared" si="358"/>
        <v>701.07631000000003</v>
      </c>
      <c r="S264" s="8">
        <f t="shared" si="358"/>
        <v>0</v>
      </c>
      <c r="T264" s="8">
        <f t="shared" si="358"/>
        <v>0</v>
      </c>
      <c r="U264" s="8">
        <f t="shared" si="358"/>
        <v>0</v>
      </c>
      <c r="V264" s="8">
        <f t="shared" si="358"/>
        <v>0</v>
      </c>
      <c r="W264" s="8">
        <f t="shared" si="358"/>
        <v>1900</v>
      </c>
      <c r="X264" s="8">
        <f t="shared" si="358"/>
        <v>0</v>
      </c>
      <c r="Y264" s="8">
        <f t="shared" si="358"/>
        <v>1900</v>
      </c>
      <c r="Z264" s="22">
        <f t="shared" si="358"/>
        <v>0</v>
      </c>
      <c r="AA264" s="8">
        <f t="shared" si="268"/>
        <v>0</v>
      </c>
      <c r="AB264" s="24">
        <f t="shared" ref="AB264" si="359">SUM(AB265:AB267)</f>
        <v>1335</v>
      </c>
      <c r="AC264" s="24">
        <f t="shared" si="357"/>
        <v>-565</v>
      </c>
      <c r="AD264" s="25"/>
    </row>
    <row r="265" spans="2:30">
      <c r="B265" s="16" t="s">
        <v>1</v>
      </c>
      <c r="C265" s="9" t="s">
        <v>24</v>
      </c>
      <c r="D265" s="8">
        <v>10</v>
      </c>
      <c r="E265" s="8">
        <v>0</v>
      </c>
      <c r="F265" s="8">
        <v>0</v>
      </c>
      <c r="G265" s="8">
        <v>0</v>
      </c>
      <c r="H265" s="8">
        <v>0</v>
      </c>
      <c r="I265" s="8">
        <v>0</v>
      </c>
      <c r="J265" s="8">
        <v>0</v>
      </c>
      <c r="K265" s="8">
        <v>0</v>
      </c>
      <c r="L265" s="8">
        <v>0</v>
      </c>
      <c r="M265" s="8">
        <v>0</v>
      </c>
      <c r="N265" s="8">
        <v>0</v>
      </c>
      <c r="O265" s="8">
        <v>0</v>
      </c>
      <c r="P265" s="8">
        <v>0</v>
      </c>
      <c r="Q265" s="8">
        <v>0</v>
      </c>
      <c r="R265" s="8">
        <v>0</v>
      </c>
      <c r="S265" s="8">
        <v>0</v>
      </c>
      <c r="T265" s="8">
        <v>0</v>
      </c>
      <c r="U265" s="8">
        <v>0</v>
      </c>
      <c r="V265" s="8">
        <v>0</v>
      </c>
      <c r="W265" s="8">
        <v>0</v>
      </c>
      <c r="X265" s="8">
        <v>0</v>
      </c>
      <c r="Y265" s="8">
        <v>0</v>
      </c>
      <c r="Z265" s="22">
        <v>0</v>
      </c>
      <c r="AA265" s="8">
        <f t="shared" si="268"/>
        <v>0</v>
      </c>
      <c r="AB265" s="24">
        <v>0</v>
      </c>
      <c r="AC265" s="24">
        <f t="shared" si="357"/>
        <v>0</v>
      </c>
      <c r="AD265" s="25"/>
    </row>
    <row r="266" spans="2:30">
      <c r="B266" s="16" t="s">
        <v>1</v>
      </c>
      <c r="C266" s="9" t="s">
        <v>27</v>
      </c>
      <c r="D266" s="8">
        <v>1775</v>
      </c>
      <c r="E266" s="8">
        <v>0</v>
      </c>
      <c r="F266" s="8">
        <v>1686.81</v>
      </c>
      <c r="G266" s="8">
        <v>0</v>
      </c>
      <c r="H266" s="8">
        <v>0</v>
      </c>
      <c r="I266" s="8">
        <v>1650.49271</v>
      </c>
      <c r="J266" s="8">
        <v>0</v>
      </c>
      <c r="K266" s="8">
        <v>0</v>
      </c>
      <c r="L266" s="8">
        <v>0</v>
      </c>
      <c r="M266" s="8">
        <v>1800</v>
      </c>
      <c r="N266" s="8">
        <v>0</v>
      </c>
      <c r="O266" s="8">
        <v>1300</v>
      </c>
      <c r="P266" s="8">
        <v>0</v>
      </c>
      <c r="Q266" s="8">
        <v>0</v>
      </c>
      <c r="R266" s="8">
        <v>701.07631000000003</v>
      </c>
      <c r="S266" s="8">
        <v>0</v>
      </c>
      <c r="T266" s="8">
        <v>0</v>
      </c>
      <c r="U266" s="8">
        <v>0</v>
      </c>
      <c r="V266" s="8">
        <v>0</v>
      </c>
      <c r="W266" s="8">
        <v>1900</v>
      </c>
      <c r="X266" s="8">
        <v>0</v>
      </c>
      <c r="Y266" s="8">
        <v>1900</v>
      </c>
      <c r="Z266" s="22">
        <v>0</v>
      </c>
      <c r="AA266" s="8">
        <f t="shared" si="268"/>
        <v>0</v>
      </c>
      <c r="AB266" s="24">
        <f>1300+35</f>
        <v>1335</v>
      </c>
      <c r="AC266" s="24">
        <f t="shared" si="357"/>
        <v>-565</v>
      </c>
      <c r="AD266" s="25"/>
    </row>
    <row r="267" spans="2:30">
      <c r="B267" s="16" t="s">
        <v>1</v>
      </c>
      <c r="C267" s="9" t="s">
        <v>28</v>
      </c>
      <c r="D267" s="8">
        <f>SUM(D268)</f>
        <v>215</v>
      </c>
      <c r="E267" s="8">
        <f>SUM(E268)</f>
        <v>0</v>
      </c>
      <c r="F267" s="8">
        <f t="shared" ref="F267:H268" si="360">SUM(F268)</f>
        <v>0</v>
      </c>
      <c r="G267" s="8">
        <f t="shared" si="360"/>
        <v>0</v>
      </c>
      <c r="H267" s="8">
        <f t="shared" si="360"/>
        <v>0</v>
      </c>
      <c r="I267" s="8">
        <f t="shared" ref="I267:L268" si="361">SUM(I268)</f>
        <v>0</v>
      </c>
      <c r="J267" s="8">
        <f t="shared" si="361"/>
        <v>0</v>
      </c>
      <c r="K267" s="8">
        <f t="shared" si="361"/>
        <v>0</v>
      </c>
      <c r="L267" s="8">
        <f t="shared" si="361"/>
        <v>0</v>
      </c>
      <c r="M267" s="8">
        <f>SUM(M268)</f>
        <v>0</v>
      </c>
      <c r="N267" s="8">
        <f>SUM(N268)</f>
        <v>0</v>
      </c>
      <c r="O267" s="8">
        <f t="shared" ref="O267:Q268" si="362">SUM(O268)</f>
        <v>0</v>
      </c>
      <c r="P267" s="8">
        <f t="shared" si="362"/>
        <v>0</v>
      </c>
      <c r="Q267" s="8">
        <f t="shared" si="362"/>
        <v>0</v>
      </c>
      <c r="R267" s="8">
        <f t="shared" ref="R267:V268" si="363">SUM(R268)</f>
        <v>0</v>
      </c>
      <c r="S267" s="8">
        <f t="shared" si="363"/>
        <v>0</v>
      </c>
      <c r="T267" s="8">
        <f t="shared" si="363"/>
        <v>0</v>
      </c>
      <c r="U267" s="8">
        <f t="shared" si="363"/>
        <v>0</v>
      </c>
      <c r="V267" s="8">
        <f t="shared" si="363"/>
        <v>0</v>
      </c>
      <c r="W267" s="8">
        <f t="shared" ref="W267:Z268" si="364">SUM(W268)</f>
        <v>0</v>
      </c>
      <c r="X267" s="8">
        <f t="shared" si="364"/>
        <v>0</v>
      </c>
      <c r="Y267" s="8">
        <f t="shared" si="364"/>
        <v>0</v>
      </c>
      <c r="Z267" s="22">
        <f t="shared" si="364"/>
        <v>0</v>
      </c>
      <c r="AA267" s="8">
        <f t="shared" si="268"/>
        <v>0</v>
      </c>
      <c r="AB267" s="24">
        <f t="shared" ref="AB267:AB268" si="365">SUM(AB268)</f>
        <v>0</v>
      </c>
      <c r="AC267" s="24">
        <f t="shared" si="357"/>
        <v>0</v>
      </c>
      <c r="AD267" s="25"/>
    </row>
    <row r="268" spans="2:30">
      <c r="B268" s="16" t="s">
        <v>1</v>
      </c>
      <c r="C268" s="10" t="s">
        <v>29</v>
      </c>
      <c r="D268" s="8">
        <f>SUM(D269)</f>
        <v>215</v>
      </c>
      <c r="E268" s="8">
        <f>SUM(E269)</f>
        <v>0</v>
      </c>
      <c r="F268" s="8">
        <f t="shared" si="360"/>
        <v>0</v>
      </c>
      <c r="G268" s="8">
        <f t="shared" si="360"/>
        <v>0</v>
      </c>
      <c r="H268" s="8">
        <f t="shared" si="360"/>
        <v>0</v>
      </c>
      <c r="I268" s="8">
        <f t="shared" si="361"/>
        <v>0</v>
      </c>
      <c r="J268" s="8">
        <f t="shared" si="361"/>
        <v>0</v>
      </c>
      <c r="K268" s="8">
        <f t="shared" si="361"/>
        <v>0</v>
      </c>
      <c r="L268" s="8">
        <f t="shared" si="361"/>
        <v>0</v>
      </c>
      <c r="M268" s="8">
        <f>SUM(M269)</f>
        <v>0</v>
      </c>
      <c r="N268" s="8">
        <f>SUM(N269)</f>
        <v>0</v>
      </c>
      <c r="O268" s="8">
        <f t="shared" si="362"/>
        <v>0</v>
      </c>
      <c r="P268" s="8">
        <f t="shared" si="362"/>
        <v>0</v>
      </c>
      <c r="Q268" s="8">
        <f t="shared" si="362"/>
        <v>0</v>
      </c>
      <c r="R268" s="8">
        <f t="shared" si="363"/>
        <v>0</v>
      </c>
      <c r="S268" s="8">
        <f t="shared" si="363"/>
        <v>0</v>
      </c>
      <c r="T268" s="8">
        <f t="shared" si="363"/>
        <v>0</v>
      </c>
      <c r="U268" s="8">
        <f t="shared" si="363"/>
        <v>0</v>
      </c>
      <c r="V268" s="8">
        <f t="shared" si="363"/>
        <v>0</v>
      </c>
      <c r="W268" s="8">
        <f t="shared" si="364"/>
        <v>0</v>
      </c>
      <c r="X268" s="8">
        <f t="shared" si="364"/>
        <v>0</v>
      </c>
      <c r="Y268" s="8">
        <f t="shared" si="364"/>
        <v>0</v>
      </c>
      <c r="Z268" s="22">
        <f t="shared" si="364"/>
        <v>0</v>
      </c>
      <c r="AA268" s="8">
        <f t="shared" si="268"/>
        <v>0</v>
      </c>
      <c r="AB268" s="24">
        <f t="shared" si="365"/>
        <v>0</v>
      </c>
      <c r="AC268" s="24">
        <f t="shared" si="357"/>
        <v>0</v>
      </c>
      <c r="AD268" s="25"/>
    </row>
    <row r="269" spans="2:30" ht="30">
      <c r="B269" s="16" t="s">
        <v>1</v>
      </c>
      <c r="C269" s="11" t="s">
        <v>30</v>
      </c>
      <c r="D269" s="8">
        <v>215</v>
      </c>
      <c r="E269" s="8">
        <v>0</v>
      </c>
      <c r="F269" s="8">
        <v>0</v>
      </c>
      <c r="G269" s="8">
        <v>0</v>
      </c>
      <c r="H269" s="8">
        <v>0</v>
      </c>
      <c r="I269" s="8">
        <v>0</v>
      </c>
      <c r="J269" s="8">
        <v>0</v>
      </c>
      <c r="K269" s="8">
        <v>0</v>
      </c>
      <c r="L269" s="8">
        <v>0</v>
      </c>
      <c r="M269" s="8">
        <v>0</v>
      </c>
      <c r="N269" s="8">
        <v>0</v>
      </c>
      <c r="O269" s="8">
        <v>0</v>
      </c>
      <c r="P269" s="8">
        <v>0</v>
      </c>
      <c r="Q269" s="8">
        <v>0</v>
      </c>
      <c r="R269" s="8">
        <v>0</v>
      </c>
      <c r="S269" s="8">
        <v>0</v>
      </c>
      <c r="T269" s="8">
        <v>0</v>
      </c>
      <c r="U269" s="8">
        <v>0</v>
      </c>
      <c r="V269" s="8">
        <v>0</v>
      </c>
      <c r="W269" s="8">
        <v>0</v>
      </c>
      <c r="X269" s="8">
        <v>0</v>
      </c>
      <c r="Y269" s="8">
        <v>0</v>
      </c>
      <c r="Z269" s="22">
        <v>0</v>
      </c>
      <c r="AA269" s="8">
        <f t="shared" si="268"/>
        <v>0</v>
      </c>
      <c r="AB269" s="24">
        <v>0</v>
      </c>
      <c r="AC269" s="24">
        <f t="shared" si="357"/>
        <v>0</v>
      </c>
      <c r="AD269" s="25"/>
    </row>
    <row r="270" spans="2:30">
      <c r="B270" s="16" t="s">
        <v>88</v>
      </c>
      <c r="C270" s="5" t="s">
        <v>89</v>
      </c>
      <c r="D270" s="6">
        <f>SUM(D271)</f>
        <v>2500</v>
      </c>
      <c r="E270" s="6">
        <f>SUM(E271)</f>
        <v>0</v>
      </c>
      <c r="F270" s="6">
        <f t="shared" ref="F270:H271" si="366">SUM(F271)</f>
        <v>2057.2199999999998</v>
      </c>
      <c r="G270" s="6">
        <f t="shared" si="366"/>
        <v>0</v>
      </c>
      <c r="H270" s="6">
        <f t="shared" si="366"/>
        <v>0</v>
      </c>
      <c r="I270" s="6">
        <f t="shared" ref="I270:L271" si="367">SUM(I271)</f>
        <v>2057.2195000000002</v>
      </c>
      <c r="J270" s="6">
        <f t="shared" si="367"/>
        <v>0</v>
      </c>
      <c r="K270" s="6">
        <f t="shared" si="367"/>
        <v>0</v>
      </c>
      <c r="L270" s="6">
        <f t="shared" si="367"/>
        <v>0</v>
      </c>
      <c r="M270" s="6">
        <f>SUM(M271)</f>
        <v>2800</v>
      </c>
      <c r="N270" s="6">
        <f>SUM(N271)</f>
        <v>0</v>
      </c>
      <c r="O270" s="6">
        <f t="shared" ref="O270:Q271" si="368">SUM(O271)</f>
        <v>3200</v>
      </c>
      <c r="P270" s="6">
        <f t="shared" si="368"/>
        <v>0</v>
      </c>
      <c r="Q270" s="6">
        <f t="shared" si="368"/>
        <v>0</v>
      </c>
      <c r="R270" s="6">
        <f t="shared" ref="R270:V271" si="369">SUM(R271)</f>
        <v>1386.35248</v>
      </c>
      <c r="S270" s="6">
        <f t="shared" si="369"/>
        <v>0</v>
      </c>
      <c r="T270" s="6">
        <f t="shared" si="369"/>
        <v>0</v>
      </c>
      <c r="U270" s="6">
        <f t="shared" si="369"/>
        <v>0</v>
      </c>
      <c r="V270" s="6">
        <f t="shared" si="369"/>
        <v>0</v>
      </c>
      <c r="W270" s="6">
        <f t="shared" ref="W270:Z271" si="370">SUM(W271)</f>
        <v>4200</v>
      </c>
      <c r="X270" s="6">
        <f t="shared" si="370"/>
        <v>0</v>
      </c>
      <c r="Y270" s="6">
        <f t="shared" si="370"/>
        <v>4200</v>
      </c>
      <c r="Z270" s="21">
        <f t="shared" si="370"/>
        <v>0</v>
      </c>
      <c r="AA270" s="6">
        <f t="shared" si="268"/>
        <v>0</v>
      </c>
      <c r="AB270" s="12">
        <f t="shared" ref="AB270:AB271" si="371">SUM(AB271)</f>
        <v>3200</v>
      </c>
      <c r="AC270" s="12">
        <f t="shared" si="357"/>
        <v>-1000</v>
      </c>
      <c r="AD270" s="25"/>
    </row>
    <row r="271" spans="2:30">
      <c r="B271" s="16" t="s">
        <v>1</v>
      </c>
      <c r="C271" s="7" t="s">
        <v>22</v>
      </c>
      <c r="D271" s="8">
        <f>SUM(D272)</f>
        <v>2500</v>
      </c>
      <c r="E271" s="8">
        <f>SUM(E272)</f>
        <v>0</v>
      </c>
      <c r="F271" s="8">
        <f t="shared" si="366"/>
        <v>2057.2199999999998</v>
      </c>
      <c r="G271" s="8">
        <f t="shared" si="366"/>
        <v>0</v>
      </c>
      <c r="H271" s="8">
        <f t="shared" si="366"/>
        <v>0</v>
      </c>
      <c r="I271" s="8">
        <f t="shared" si="367"/>
        <v>2057.2195000000002</v>
      </c>
      <c r="J271" s="8">
        <f t="shared" si="367"/>
        <v>0</v>
      </c>
      <c r="K271" s="8">
        <f t="shared" si="367"/>
        <v>0</v>
      </c>
      <c r="L271" s="8">
        <f t="shared" si="367"/>
        <v>0</v>
      </c>
      <c r="M271" s="8">
        <f>SUM(M272)</f>
        <v>2800</v>
      </c>
      <c r="N271" s="8">
        <f>SUM(N272)</f>
        <v>0</v>
      </c>
      <c r="O271" s="8">
        <f t="shared" si="368"/>
        <v>3200</v>
      </c>
      <c r="P271" s="8">
        <f t="shared" si="368"/>
        <v>0</v>
      </c>
      <c r="Q271" s="8">
        <f t="shared" si="368"/>
        <v>0</v>
      </c>
      <c r="R271" s="8">
        <f t="shared" si="369"/>
        <v>1386.35248</v>
      </c>
      <c r="S271" s="8">
        <f t="shared" si="369"/>
        <v>0</v>
      </c>
      <c r="T271" s="8">
        <f t="shared" si="369"/>
        <v>0</v>
      </c>
      <c r="U271" s="8">
        <f t="shared" si="369"/>
        <v>0</v>
      </c>
      <c r="V271" s="8">
        <f t="shared" si="369"/>
        <v>0</v>
      </c>
      <c r="W271" s="8">
        <f t="shared" si="370"/>
        <v>4200</v>
      </c>
      <c r="X271" s="8">
        <f t="shared" si="370"/>
        <v>0</v>
      </c>
      <c r="Y271" s="8">
        <f t="shared" si="370"/>
        <v>4200</v>
      </c>
      <c r="Z271" s="22">
        <f t="shared" si="370"/>
        <v>0</v>
      </c>
      <c r="AA271" s="8">
        <f t="shared" si="268"/>
        <v>0</v>
      </c>
      <c r="AB271" s="24">
        <f t="shared" si="371"/>
        <v>3200</v>
      </c>
      <c r="AC271" s="24">
        <f t="shared" si="357"/>
        <v>-1000</v>
      </c>
      <c r="AD271" s="25"/>
    </row>
    <row r="272" spans="2:30">
      <c r="B272" s="16" t="s">
        <v>1</v>
      </c>
      <c r="C272" s="9" t="s">
        <v>27</v>
      </c>
      <c r="D272" s="8">
        <v>2500</v>
      </c>
      <c r="E272" s="8">
        <v>0</v>
      </c>
      <c r="F272" s="8">
        <v>2057.2199999999998</v>
      </c>
      <c r="G272" s="8">
        <v>0</v>
      </c>
      <c r="H272" s="8">
        <v>0</v>
      </c>
      <c r="I272" s="8">
        <v>2057.2195000000002</v>
      </c>
      <c r="J272" s="8">
        <v>0</v>
      </c>
      <c r="K272" s="8">
        <v>0</v>
      </c>
      <c r="L272" s="8">
        <v>0</v>
      </c>
      <c r="M272" s="8">
        <v>2800</v>
      </c>
      <c r="N272" s="8">
        <v>0</v>
      </c>
      <c r="O272" s="8">
        <v>3200</v>
      </c>
      <c r="P272" s="8">
        <v>0</v>
      </c>
      <c r="Q272" s="8">
        <v>0</v>
      </c>
      <c r="R272" s="8">
        <v>1386.35248</v>
      </c>
      <c r="S272" s="8">
        <v>0</v>
      </c>
      <c r="T272" s="8">
        <v>0</v>
      </c>
      <c r="U272" s="8">
        <v>0</v>
      </c>
      <c r="V272" s="8">
        <v>0</v>
      </c>
      <c r="W272" s="8">
        <v>4200</v>
      </c>
      <c r="X272" s="8">
        <v>0</v>
      </c>
      <c r="Y272" s="8">
        <v>4200</v>
      </c>
      <c r="Z272" s="22">
        <v>0</v>
      </c>
      <c r="AA272" s="8">
        <f t="shared" si="268"/>
        <v>0</v>
      </c>
      <c r="AB272" s="24">
        <v>3200</v>
      </c>
      <c r="AC272" s="24">
        <f t="shared" si="357"/>
        <v>-1000</v>
      </c>
      <c r="AD272" s="25"/>
    </row>
    <row r="273" spans="2:30">
      <c r="B273" s="16" t="s">
        <v>90</v>
      </c>
      <c r="C273" s="5" t="s">
        <v>91</v>
      </c>
      <c r="D273" s="6">
        <f>SUM(D274)</f>
        <v>3500</v>
      </c>
      <c r="E273" s="6">
        <f>SUM(E274)</f>
        <v>0</v>
      </c>
      <c r="F273" s="6">
        <f t="shared" ref="F273:H274" si="372">SUM(F274)</f>
        <v>3116.88</v>
      </c>
      <c r="G273" s="6">
        <f t="shared" si="372"/>
        <v>0</v>
      </c>
      <c r="H273" s="6">
        <f t="shared" si="372"/>
        <v>0</v>
      </c>
      <c r="I273" s="6">
        <f t="shared" ref="I273:L274" si="373">SUM(I274)</f>
        <v>3116.8780000000002</v>
      </c>
      <c r="J273" s="6">
        <f t="shared" si="373"/>
        <v>0</v>
      </c>
      <c r="K273" s="6">
        <f t="shared" si="373"/>
        <v>0</v>
      </c>
      <c r="L273" s="6">
        <f t="shared" si="373"/>
        <v>0</v>
      </c>
      <c r="M273" s="6">
        <f>SUM(M274)</f>
        <v>3600</v>
      </c>
      <c r="N273" s="6">
        <f>SUM(N274)</f>
        <v>0</v>
      </c>
      <c r="O273" s="6">
        <f t="shared" ref="O273:Q274" si="374">SUM(O274)</f>
        <v>3440</v>
      </c>
      <c r="P273" s="6">
        <f t="shared" si="374"/>
        <v>0</v>
      </c>
      <c r="Q273" s="6">
        <f t="shared" si="374"/>
        <v>0</v>
      </c>
      <c r="R273" s="6">
        <f t="shared" ref="R273:V274" si="375">SUM(R274)</f>
        <v>1761.6105</v>
      </c>
      <c r="S273" s="6">
        <f t="shared" si="375"/>
        <v>0</v>
      </c>
      <c r="T273" s="6">
        <f t="shared" si="375"/>
        <v>0</v>
      </c>
      <c r="U273" s="6">
        <f t="shared" si="375"/>
        <v>0</v>
      </c>
      <c r="V273" s="6">
        <f t="shared" si="375"/>
        <v>0</v>
      </c>
      <c r="W273" s="6">
        <f t="shared" ref="W273:Z274" si="376">SUM(W274)</f>
        <v>4000</v>
      </c>
      <c r="X273" s="6">
        <f t="shared" si="376"/>
        <v>0</v>
      </c>
      <c r="Y273" s="6">
        <f t="shared" si="376"/>
        <v>4000</v>
      </c>
      <c r="Z273" s="21">
        <f t="shared" si="376"/>
        <v>0</v>
      </c>
      <c r="AA273" s="6">
        <f t="shared" si="268"/>
        <v>0</v>
      </c>
      <c r="AB273" s="12">
        <f t="shared" ref="AB273:AB274" si="377">SUM(AB274)</f>
        <v>3440</v>
      </c>
      <c r="AC273" s="12">
        <f t="shared" si="357"/>
        <v>-560</v>
      </c>
      <c r="AD273" s="25"/>
    </row>
    <row r="274" spans="2:30">
      <c r="B274" s="16" t="s">
        <v>1</v>
      </c>
      <c r="C274" s="7" t="s">
        <v>22</v>
      </c>
      <c r="D274" s="8">
        <f>SUM(D275)</f>
        <v>3500</v>
      </c>
      <c r="E274" s="8">
        <f>SUM(E275)</f>
        <v>0</v>
      </c>
      <c r="F274" s="8">
        <f t="shared" si="372"/>
        <v>3116.88</v>
      </c>
      <c r="G274" s="8">
        <f t="shared" si="372"/>
        <v>0</v>
      </c>
      <c r="H274" s="8">
        <f t="shared" si="372"/>
        <v>0</v>
      </c>
      <c r="I274" s="8">
        <f t="shared" si="373"/>
        <v>3116.8780000000002</v>
      </c>
      <c r="J274" s="8">
        <f t="shared" si="373"/>
        <v>0</v>
      </c>
      <c r="K274" s="8">
        <f t="shared" si="373"/>
        <v>0</v>
      </c>
      <c r="L274" s="8">
        <f t="shared" si="373"/>
        <v>0</v>
      </c>
      <c r="M274" s="8">
        <f>SUM(M275)</f>
        <v>3600</v>
      </c>
      <c r="N274" s="8">
        <f>SUM(N275)</f>
        <v>0</v>
      </c>
      <c r="O274" s="8">
        <f t="shared" si="374"/>
        <v>3440</v>
      </c>
      <c r="P274" s="8">
        <f t="shared" si="374"/>
        <v>0</v>
      </c>
      <c r="Q274" s="8">
        <f t="shared" si="374"/>
        <v>0</v>
      </c>
      <c r="R274" s="8">
        <f t="shared" si="375"/>
        <v>1761.6105</v>
      </c>
      <c r="S274" s="8">
        <f t="shared" si="375"/>
        <v>0</v>
      </c>
      <c r="T274" s="8">
        <f t="shared" si="375"/>
        <v>0</v>
      </c>
      <c r="U274" s="8">
        <f t="shared" si="375"/>
        <v>0</v>
      </c>
      <c r="V274" s="8">
        <f t="shared" si="375"/>
        <v>0</v>
      </c>
      <c r="W274" s="8">
        <f t="shared" si="376"/>
        <v>4000</v>
      </c>
      <c r="X274" s="8">
        <f t="shared" si="376"/>
        <v>0</v>
      </c>
      <c r="Y274" s="8">
        <f t="shared" si="376"/>
        <v>4000</v>
      </c>
      <c r="Z274" s="22">
        <f t="shared" si="376"/>
        <v>0</v>
      </c>
      <c r="AA274" s="8">
        <f t="shared" si="268"/>
        <v>0</v>
      </c>
      <c r="AB274" s="24">
        <f t="shared" si="377"/>
        <v>3440</v>
      </c>
      <c r="AC274" s="24">
        <f t="shared" si="357"/>
        <v>-560</v>
      </c>
      <c r="AD274" s="25"/>
    </row>
    <row r="275" spans="2:30">
      <c r="B275" s="16" t="s">
        <v>1</v>
      </c>
      <c r="C275" s="9" t="s">
        <v>27</v>
      </c>
      <c r="D275" s="8">
        <v>3500</v>
      </c>
      <c r="E275" s="8">
        <v>0</v>
      </c>
      <c r="F275" s="8">
        <v>3116.88</v>
      </c>
      <c r="G275" s="8">
        <v>0</v>
      </c>
      <c r="H275" s="8">
        <v>0</v>
      </c>
      <c r="I275" s="8">
        <v>3116.8780000000002</v>
      </c>
      <c r="J275" s="8">
        <v>0</v>
      </c>
      <c r="K275" s="8">
        <v>0</v>
      </c>
      <c r="L275" s="8">
        <v>0</v>
      </c>
      <c r="M275" s="8">
        <v>3600</v>
      </c>
      <c r="N275" s="8">
        <v>0</v>
      </c>
      <c r="O275" s="8">
        <v>3440</v>
      </c>
      <c r="P275" s="8">
        <v>0</v>
      </c>
      <c r="Q275" s="8">
        <v>0</v>
      </c>
      <c r="R275" s="8">
        <v>1761.6105</v>
      </c>
      <c r="S275" s="8">
        <v>0</v>
      </c>
      <c r="T275" s="8">
        <v>0</v>
      </c>
      <c r="U275" s="8">
        <v>0</v>
      </c>
      <c r="V275" s="8">
        <v>0</v>
      </c>
      <c r="W275" s="8">
        <v>4000</v>
      </c>
      <c r="X275" s="8">
        <v>0</v>
      </c>
      <c r="Y275" s="8">
        <v>4000</v>
      </c>
      <c r="Z275" s="22">
        <v>0</v>
      </c>
      <c r="AA275" s="8">
        <f t="shared" si="268"/>
        <v>0</v>
      </c>
      <c r="AB275" s="24">
        <v>3440</v>
      </c>
      <c r="AC275" s="24">
        <f t="shared" si="357"/>
        <v>-560</v>
      </c>
      <c r="AD275" s="25"/>
    </row>
    <row r="276" spans="2:30">
      <c r="B276" s="16" t="s">
        <v>92</v>
      </c>
      <c r="C276" s="5" t="s">
        <v>93</v>
      </c>
      <c r="D276" s="6">
        <f>SUM(D277)</f>
        <v>40</v>
      </c>
      <c r="E276" s="6">
        <f>SUM(E277)</f>
        <v>0</v>
      </c>
      <c r="F276" s="6">
        <f t="shared" ref="F276:H277" si="378">SUM(F277)</f>
        <v>19.399999999999999</v>
      </c>
      <c r="G276" s="6">
        <f t="shared" si="378"/>
        <v>0</v>
      </c>
      <c r="H276" s="6">
        <f t="shared" si="378"/>
        <v>0</v>
      </c>
      <c r="I276" s="6">
        <f t="shared" ref="I276:L277" si="379">SUM(I277)</f>
        <v>19.332999999999998</v>
      </c>
      <c r="J276" s="6">
        <f t="shared" si="379"/>
        <v>0</v>
      </c>
      <c r="K276" s="6">
        <f t="shared" si="379"/>
        <v>0</v>
      </c>
      <c r="L276" s="6">
        <f t="shared" si="379"/>
        <v>0</v>
      </c>
      <c r="M276" s="6">
        <f>SUM(M277)</f>
        <v>38</v>
      </c>
      <c r="N276" s="6">
        <f>SUM(N277)</f>
        <v>0</v>
      </c>
      <c r="O276" s="6">
        <f t="shared" ref="O276:Q277" si="380">SUM(O277)</f>
        <v>20</v>
      </c>
      <c r="P276" s="6">
        <f t="shared" si="380"/>
        <v>0</v>
      </c>
      <c r="Q276" s="6">
        <f t="shared" si="380"/>
        <v>0</v>
      </c>
      <c r="R276" s="6">
        <f t="shared" ref="R276:V277" si="381">SUM(R277)</f>
        <v>5.008</v>
      </c>
      <c r="S276" s="6">
        <f t="shared" si="381"/>
        <v>0</v>
      </c>
      <c r="T276" s="6">
        <f t="shared" si="381"/>
        <v>0</v>
      </c>
      <c r="U276" s="6">
        <f t="shared" si="381"/>
        <v>0</v>
      </c>
      <c r="V276" s="6">
        <f t="shared" si="381"/>
        <v>0</v>
      </c>
      <c r="W276" s="6">
        <f t="shared" ref="W276:Z277" si="382">SUM(W277)</f>
        <v>20</v>
      </c>
      <c r="X276" s="6">
        <f t="shared" si="382"/>
        <v>0</v>
      </c>
      <c r="Y276" s="6">
        <f t="shared" si="382"/>
        <v>20</v>
      </c>
      <c r="Z276" s="21">
        <f t="shared" si="382"/>
        <v>0</v>
      </c>
      <c r="AA276" s="6">
        <f t="shared" ref="AA276:AA339" si="383">Y276-W276</f>
        <v>0</v>
      </c>
      <c r="AB276" s="12">
        <f t="shared" ref="AB276:AB277" si="384">SUM(AB277)</f>
        <v>20</v>
      </c>
      <c r="AC276" s="12">
        <f t="shared" si="357"/>
        <v>0</v>
      </c>
      <c r="AD276" s="25"/>
    </row>
    <row r="277" spans="2:30">
      <c r="B277" s="16" t="s">
        <v>1</v>
      </c>
      <c r="C277" s="7" t="s">
        <v>22</v>
      </c>
      <c r="D277" s="8">
        <f>SUM(D278)</f>
        <v>40</v>
      </c>
      <c r="E277" s="8">
        <f>SUM(E278)</f>
        <v>0</v>
      </c>
      <c r="F277" s="8">
        <f t="shared" si="378"/>
        <v>19.399999999999999</v>
      </c>
      <c r="G277" s="8">
        <f t="shared" si="378"/>
        <v>0</v>
      </c>
      <c r="H277" s="8">
        <f t="shared" si="378"/>
        <v>0</v>
      </c>
      <c r="I277" s="8">
        <f t="shared" si="379"/>
        <v>19.332999999999998</v>
      </c>
      <c r="J277" s="8">
        <f t="shared" si="379"/>
        <v>0</v>
      </c>
      <c r="K277" s="8">
        <f t="shared" si="379"/>
        <v>0</v>
      </c>
      <c r="L277" s="8">
        <f t="shared" si="379"/>
        <v>0</v>
      </c>
      <c r="M277" s="8">
        <f>SUM(M278)</f>
        <v>38</v>
      </c>
      <c r="N277" s="8">
        <f>SUM(N278)</f>
        <v>0</v>
      </c>
      <c r="O277" s="8">
        <f t="shared" si="380"/>
        <v>20</v>
      </c>
      <c r="P277" s="8">
        <f t="shared" si="380"/>
        <v>0</v>
      </c>
      <c r="Q277" s="8">
        <f t="shared" si="380"/>
        <v>0</v>
      </c>
      <c r="R277" s="8">
        <f t="shared" si="381"/>
        <v>5.008</v>
      </c>
      <c r="S277" s="8">
        <f t="shared" si="381"/>
        <v>0</v>
      </c>
      <c r="T277" s="8">
        <f t="shared" si="381"/>
        <v>0</v>
      </c>
      <c r="U277" s="8">
        <f t="shared" si="381"/>
        <v>0</v>
      </c>
      <c r="V277" s="8">
        <f t="shared" si="381"/>
        <v>0</v>
      </c>
      <c r="W277" s="8">
        <f t="shared" si="382"/>
        <v>20</v>
      </c>
      <c r="X277" s="8">
        <f t="shared" si="382"/>
        <v>0</v>
      </c>
      <c r="Y277" s="8">
        <f t="shared" si="382"/>
        <v>20</v>
      </c>
      <c r="Z277" s="22">
        <f t="shared" si="382"/>
        <v>0</v>
      </c>
      <c r="AA277" s="8">
        <f t="shared" si="383"/>
        <v>0</v>
      </c>
      <c r="AB277" s="24">
        <f t="shared" si="384"/>
        <v>20</v>
      </c>
      <c r="AC277" s="24">
        <f t="shared" si="357"/>
        <v>0</v>
      </c>
      <c r="AD277" s="25"/>
    </row>
    <row r="278" spans="2:30">
      <c r="B278" s="16" t="s">
        <v>1</v>
      </c>
      <c r="C278" s="9" t="s">
        <v>27</v>
      </c>
      <c r="D278" s="8">
        <v>40</v>
      </c>
      <c r="E278" s="8">
        <v>0</v>
      </c>
      <c r="F278" s="8">
        <v>19.399999999999999</v>
      </c>
      <c r="G278" s="8">
        <v>0</v>
      </c>
      <c r="H278" s="8">
        <v>0</v>
      </c>
      <c r="I278" s="8">
        <v>19.332999999999998</v>
      </c>
      <c r="J278" s="8">
        <v>0</v>
      </c>
      <c r="K278" s="8">
        <v>0</v>
      </c>
      <c r="L278" s="8">
        <v>0</v>
      </c>
      <c r="M278" s="8">
        <v>38</v>
      </c>
      <c r="N278" s="8">
        <v>0</v>
      </c>
      <c r="O278" s="8">
        <v>20</v>
      </c>
      <c r="P278" s="8">
        <v>0</v>
      </c>
      <c r="Q278" s="8">
        <v>0</v>
      </c>
      <c r="R278" s="8">
        <v>5.008</v>
      </c>
      <c r="S278" s="8">
        <v>0</v>
      </c>
      <c r="T278" s="8">
        <v>0</v>
      </c>
      <c r="U278" s="8">
        <v>0</v>
      </c>
      <c r="V278" s="8">
        <v>0</v>
      </c>
      <c r="W278" s="8">
        <v>20</v>
      </c>
      <c r="X278" s="8">
        <v>0</v>
      </c>
      <c r="Y278" s="8">
        <v>20</v>
      </c>
      <c r="Z278" s="22">
        <v>0</v>
      </c>
      <c r="AA278" s="8">
        <f t="shared" si="383"/>
        <v>0</v>
      </c>
      <c r="AB278" s="24">
        <v>20</v>
      </c>
      <c r="AC278" s="24">
        <f t="shared" si="357"/>
        <v>0</v>
      </c>
      <c r="AD278" s="25"/>
    </row>
    <row r="279" spans="2:30">
      <c r="B279" s="16" t="s">
        <v>94</v>
      </c>
      <c r="C279" s="5" t="s">
        <v>95</v>
      </c>
      <c r="D279" s="6">
        <f>SUM(D280)</f>
        <v>6500</v>
      </c>
      <c r="E279" s="6">
        <f>SUM(E280)</f>
        <v>0</v>
      </c>
      <c r="F279" s="6">
        <f t="shared" ref="F279:H280" si="385">SUM(F280)</f>
        <v>4186.1499999999996</v>
      </c>
      <c r="G279" s="6">
        <f t="shared" si="385"/>
        <v>0</v>
      </c>
      <c r="H279" s="6">
        <f t="shared" si="385"/>
        <v>0</v>
      </c>
      <c r="I279" s="6">
        <f t="shared" ref="I279:L280" si="386">SUM(I280)</f>
        <v>4186.1482500000002</v>
      </c>
      <c r="J279" s="6">
        <f t="shared" si="386"/>
        <v>0</v>
      </c>
      <c r="K279" s="6">
        <f t="shared" si="386"/>
        <v>0</v>
      </c>
      <c r="L279" s="6">
        <f t="shared" si="386"/>
        <v>0</v>
      </c>
      <c r="M279" s="6">
        <f>SUM(M280)</f>
        <v>6782</v>
      </c>
      <c r="N279" s="6">
        <f>SUM(N280)</f>
        <v>0</v>
      </c>
      <c r="O279" s="6">
        <f t="shared" ref="O279:Q280" si="387">SUM(O280)</f>
        <v>6300</v>
      </c>
      <c r="P279" s="6">
        <f t="shared" si="387"/>
        <v>0</v>
      </c>
      <c r="Q279" s="6">
        <f t="shared" si="387"/>
        <v>0</v>
      </c>
      <c r="R279" s="6">
        <f t="shared" ref="R279:V280" si="388">SUM(R280)</f>
        <v>3582.0201000000002</v>
      </c>
      <c r="S279" s="6">
        <f t="shared" si="388"/>
        <v>0</v>
      </c>
      <c r="T279" s="6">
        <f t="shared" si="388"/>
        <v>0</v>
      </c>
      <c r="U279" s="6">
        <f t="shared" si="388"/>
        <v>0</v>
      </c>
      <c r="V279" s="6">
        <f t="shared" si="388"/>
        <v>0</v>
      </c>
      <c r="W279" s="6">
        <f t="shared" ref="W279:Z280" si="389">SUM(W280)</f>
        <v>6300</v>
      </c>
      <c r="X279" s="6">
        <f t="shared" si="389"/>
        <v>0</v>
      </c>
      <c r="Y279" s="6">
        <f t="shared" si="389"/>
        <v>6300</v>
      </c>
      <c r="Z279" s="21">
        <f t="shared" si="389"/>
        <v>0</v>
      </c>
      <c r="AA279" s="6">
        <f t="shared" si="383"/>
        <v>0</v>
      </c>
      <c r="AB279" s="12">
        <f t="shared" ref="AB279:AB280" si="390">SUM(AB280)</f>
        <v>6300</v>
      </c>
      <c r="AC279" s="12">
        <f t="shared" si="357"/>
        <v>0</v>
      </c>
      <c r="AD279" s="25"/>
    </row>
    <row r="280" spans="2:30">
      <c r="B280" s="16" t="s">
        <v>1</v>
      </c>
      <c r="C280" s="7" t="s">
        <v>22</v>
      </c>
      <c r="D280" s="8">
        <f>SUM(D281)</f>
        <v>6500</v>
      </c>
      <c r="E280" s="8">
        <f>SUM(E281)</f>
        <v>0</v>
      </c>
      <c r="F280" s="8">
        <f t="shared" si="385"/>
        <v>4186.1499999999996</v>
      </c>
      <c r="G280" s="8">
        <f t="shared" si="385"/>
        <v>0</v>
      </c>
      <c r="H280" s="8">
        <f t="shared" si="385"/>
        <v>0</v>
      </c>
      <c r="I280" s="8">
        <f t="shared" si="386"/>
        <v>4186.1482500000002</v>
      </c>
      <c r="J280" s="8">
        <f t="shared" si="386"/>
        <v>0</v>
      </c>
      <c r="K280" s="8">
        <f t="shared" si="386"/>
        <v>0</v>
      </c>
      <c r="L280" s="8">
        <f t="shared" si="386"/>
        <v>0</v>
      </c>
      <c r="M280" s="8">
        <f>SUM(M281)</f>
        <v>6782</v>
      </c>
      <c r="N280" s="8">
        <f>SUM(N281)</f>
        <v>0</v>
      </c>
      <c r="O280" s="8">
        <f t="shared" si="387"/>
        <v>6300</v>
      </c>
      <c r="P280" s="8">
        <f t="shared" si="387"/>
        <v>0</v>
      </c>
      <c r="Q280" s="8">
        <f t="shared" si="387"/>
        <v>0</v>
      </c>
      <c r="R280" s="8">
        <f t="shared" si="388"/>
        <v>3582.0201000000002</v>
      </c>
      <c r="S280" s="8">
        <f t="shared" si="388"/>
        <v>0</v>
      </c>
      <c r="T280" s="8">
        <f t="shared" si="388"/>
        <v>0</v>
      </c>
      <c r="U280" s="8">
        <f t="shared" si="388"/>
        <v>0</v>
      </c>
      <c r="V280" s="8">
        <f t="shared" si="388"/>
        <v>0</v>
      </c>
      <c r="W280" s="8">
        <f t="shared" si="389"/>
        <v>6300</v>
      </c>
      <c r="X280" s="8">
        <f t="shared" si="389"/>
        <v>0</v>
      </c>
      <c r="Y280" s="8">
        <f t="shared" si="389"/>
        <v>6300</v>
      </c>
      <c r="Z280" s="22">
        <f t="shared" si="389"/>
        <v>0</v>
      </c>
      <c r="AA280" s="8">
        <f t="shared" si="383"/>
        <v>0</v>
      </c>
      <c r="AB280" s="24">
        <f t="shared" si="390"/>
        <v>6300</v>
      </c>
      <c r="AC280" s="24">
        <f t="shared" si="357"/>
        <v>0</v>
      </c>
      <c r="AD280" s="25"/>
    </row>
    <row r="281" spans="2:30">
      <c r="B281" s="16" t="s">
        <v>1</v>
      </c>
      <c r="C281" s="9" t="s">
        <v>27</v>
      </c>
      <c r="D281" s="8">
        <v>6500</v>
      </c>
      <c r="E281" s="8">
        <v>0</v>
      </c>
      <c r="F281" s="8">
        <v>4186.1499999999996</v>
      </c>
      <c r="G281" s="8">
        <v>0</v>
      </c>
      <c r="H281" s="8">
        <v>0</v>
      </c>
      <c r="I281" s="8">
        <v>4186.1482500000002</v>
      </c>
      <c r="J281" s="8">
        <v>0</v>
      </c>
      <c r="K281" s="8">
        <v>0</v>
      </c>
      <c r="L281" s="8">
        <v>0</v>
      </c>
      <c r="M281" s="8">
        <v>6782</v>
      </c>
      <c r="N281" s="8">
        <v>0</v>
      </c>
      <c r="O281" s="8">
        <v>6300</v>
      </c>
      <c r="P281" s="8">
        <v>0</v>
      </c>
      <c r="Q281" s="8">
        <v>0</v>
      </c>
      <c r="R281" s="8">
        <v>3582.0201000000002</v>
      </c>
      <c r="S281" s="8">
        <v>0</v>
      </c>
      <c r="T281" s="8">
        <v>0</v>
      </c>
      <c r="U281" s="8">
        <v>0</v>
      </c>
      <c r="V281" s="8">
        <v>0</v>
      </c>
      <c r="W281" s="8">
        <v>6300</v>
      </c>
      <c r="X281" s="8">
        <v>0</v>
      </c>
      <c r="Y281" s="8">
        <v>6300</v>
      </c>
      <c r="Z281" s="22">
        <v>0</v>
      </c>
      <c r="AA281" s="8">
        <f t="shared" si="383"/>
        <v>0</v>
      </c>
      <c r="AB281" s="24">
        <v>6300</v>
      </c>
      <c r="AC281" s="24">
        <f t="shared" si="357"/>
        <v>0</v>
      </c>
      <c r="AD281" s="25"/>
    </row>
    <row r="282" spans="2:30">
      <c r="B282" s="16" t="s">
        <v>96</v>
      </c>
      <c r="C282" s="5" t="s">
        <v>97</v>
      </c>
      <c r="D282" s="6">
        <f t="shared" ref="D282:E285" si="391">SUM(D283)</f>
        <v>5500</v>
      </c>
      <c r="E282" s="6">
        <f t="shared" si="391"/>
        <v>0</v>
      </c>
      <c r="F282" s="6">
        <f t="shared" ref="F282:H285" si="392">SUM(F283)</f>
        <v>5169.33</v>
      </c>
      <c r="G282" s="6">
        <f t="shared" si="392"/>
        <v>0</v>
      </c>
      <c r="H282" s="6">
        <f t="shared" si="392"/>
        <v>0</v>
      </c>
      <c r="I282" s="6">
        <f t="shared" ref="I282:L285" si="393">SUM(I283)</f>
        <v>5138.3298199999999</v>
      </c>
      <c r="J282" s="6">
        <f t="shared" si="393"/>
        <v>0</v>
      </c>
      <c r="K282" s="6">
        <f t="shared" si="393"/>
        <v>0</v>
      </c>
      <c r="L282" s="6">
        <f t="shared" si="393"/>
        <v>0</v>
      </c>
      <c r="M282" s="6">
        <f t="shared" ref="M282:N285" si="394">SUM(M283)</f>
        <v>5600</v>
      </c>
      <c r="N282" s="6">
        <f t="shared" si="394"/>
        <v>0</v>
      </c>
      <c r="O282" s="6">
        <f t="shared" ref="O282:Q285" si="395">SUM(O283)</f>
        <v>5854.5</v>
      </c>
      <c r="P282" s="6">
        <f t="shared" si="395"/>
        <v>0</v>
      </c>
      <c r="Q282" s="6">
        <f t="shared" si="395"/>
        <v>0</v>
      </c>
      <c r="R282" s="6">
        <f t="shared" ref="R282:V285" si="396">SUM(R283)</f>
        <v>1392.9990600000001</v>
      </c>
      <c r="S282" s="6">
        <f t="shared" si="396"/>
        <v>0</v>
      </c>
      <c r="T282" s="6">
        <f t="shared" si="396"/>
        <v>0</v>
      </c>
      <c r="U282" s="6">
        <f t="shared" si="396"/>
        <v>0</v>
      </c>
      <c r="V282" s="6">
        <f t="shared" si="396"/>
        <v>0</v>
      </c>
      <c r="W282" s="6">
        <f t="shared" ref="W282:X285" si="397">SUM(W283)</f>
        <v>4100</v>
      </c>
      <c r="X282" s="6">
        <f t="shared" si="397"/>
        <v>0</v>
      </c>
      <c r="Y282" s="6">
        <f t="shared" ref="Y282:Z285" si="398">SUM(Y283)</f>
        <v>4100</v>
      </c>
      <c r="Z282" s="21">
        <f t="shared" si="398"/>
        <v>0</v>
      </c>
      <c r="AA282" s="6">
        <f t="shared" si="383"/>
        <v>0</v>
      </c>
      <c r="AB282" s="12">
        <f t="shared" ref="AB282:AB285" si="399">SUM(AB283)</f>
        <v>5854</v>
      </c>
      <c r="AC282" s="12">
        <f t="shared" si="357"/>
        <v>1754</v>
      </c>
      <c r="AD282" s="25"/>
    </row>
    <row r="283" spans="2:30">
      <c r="B283" s="16" t="s">
        <v>1</v>
      </c>
      <c r="C283" s="7" t="s">
        <v>22</v>
      </c>
      <c r="D283" s="8">
        <f t="shared" si="391"/>
        <v>5500</v>
      </c>
      <c r="E283" s="8">
        <f t="shared" si="391"/>
        <v>0</v>
      </c>
      <c r="F283" s="8">
        <f t="shared" si="392"/>
        <v>5169.33</v>
      </c>
      <c r="G283" s="8">
        <f t="shared" si="392"/>
        <v>0</v>
      </c>
      <c r="H283" s="8">
        <f t="shared" si="392"/>
        <v>0</v>
      </c>
      <c r="I283" s="8">
        <f t="shared" si="393"/>
        <v>5138.3298199999999</v>
      </c>
      <c r="J283" s="8">
        <f t="shared" si="393"/>
        <v>0</v>
      </c>
      <c r="K283" s="8">
        <f t="shared" si="393"/>
        <v>0</v>
      </c>
      <c r="L283" s="8">
        <f t="shared" si="393"/>
        <v>0</v>
      </c>
      <c r="M283" s="8">
        <f t="shared" si="394"/>
        <v>5600</v>
      </c>
      <c r="N283" s="8">
        <f t="shared" si="394"/>
        <v>0</v>
      </c>
      <c r="O283" s="8">
        <f t="shared" si="395"/>
        <v>5854.5</v>
      </c>
      <c r="P283" s="8">
        <f t="shared" si="395"/>
        <v>0</v>
      </c>
      <c r="Q283" s="8">
        <f t="shared" si="395"/>
        <v>0</v>
      </c>
      <c r="R283" s="8">
        <f t="shared" si="396"/>
        <v>1392.9990600000001</v>
      </c>
      <c r="S283" s="8">
        <f t="shared" si="396"/>
        <v>0</v>
      </c>
      <c r="T283" s="8">
        <f t="shared" si="396"/>
        <v>0</v>
      </c>
      <c r="U283" s="8">
        <f t="shared" si="396"/>
        <v>0</v>
      </c>
      <c r="V283" s="8">
        <f t="shared" si="396"/>
        <v>0</v>
      </c>
      <c r="W283" s="8">
        <f t="shared" si="397"/>
        <v>4100</v>
      </c>
      <c r="X283" s="8">
        <f t="shared" si="397"/>
        <v>0</v>
      </c>
      <c r="Y283" s="8">
        <f t="shared" si="398"/>
        <v>4100</v>
      </c>
      <c r="Z283" s="22">
        <f t="shared" si="398"/>
        <v>0</v>
      </c>
      <c r="AA283" s="8">
        <f t="shared" si="383"/>
        <v>0</v>
      </c>
      <c r="AB283" s="24">
        <f t="shared" si="399"/>
        <v>5854</v>
      </c>
      <c r="AC283" s="24">
        <f t="shared" si="357"/>
        <v>1754</v>
      </c>
      <c r="AD283" s="25"/>
    </row>
    <row r="284" spans="2:30">
      <c r="B284" s="16" t="s">
        <v>1</v>
      </c>
      <c r="C284" s="9" t="s">
        <v>28</v>
      </c>
      <c r="D284" s="8">
        <f t="shared" si="391"/>
        <v>5500</v>
      </c>
      <c r="E284" s="8">
        <f t="shared" si="391"/>
        <v>0</v>
      </c>
      <c r="F284" s="8">
        <f t="shared" si="392"/>
        <v>5169.33</v>
      </c>
      <c r="G284" s="8">
        <f t="shared" si="392"/>
        <v>0</v>
      </c>
      <c r="H284" s="8">
        <f t="shared" si="392"/>
        <v>0</v>
      </c>
      <c r="I284" s="8">
        <f t="shared" si="393"/>
        <v>5138.3298199999999</v>
      </c>
      <c r="J284" s="8">
        <f t="shared" si="393"/>
        <v>0</v>
      </c>
      <c r="K284" s="8">
        <f t="shared" si="393"/>
        <v>0</v>
      </c>
      <c r="L284" s="8">
        <f t="shared" si="393"/>
        <v>0</v>
      </c>
      <c r="M284" s="8">
        <f t="shared" si="394"/>
        <v>5600</v>
      </c>
      <c r="N284" s="8">
        <f t="shared" si="394"/>
        <v>0</v>
      </c>
      <c r="O284" s="8">
        <f t="shared" si="395"/>
        <v>5854.5</v>
      </c>
      <c r="P284" s="8">
        <f t="shared" si="395"/>
        <v>0</v>
      </c>
      <c r="Q284" s="8">
        <f t="shared" si="395"/>
        <v>0</v>
      </c>
      <c r="R284" s="8">
        <f t="shared" si="396"/>
        <v>1392.9990600000001</v>
      </c>
      <c r="S284" s="8">
        <f t="shared" si="396"/>
        <v>0</v>
      </c>
      <c r="T284" s="8">
        <f t="shared" si="396"/>
        <v>0</v>
      </c>
      <c r="U284" s="8">
        <f t="shared" si="396"/>
        <v>0</v>
      </c>
      <c r="V284" s="8">
        <f t="shared" si="396"/>
        <v>0</v>
      </c>
      <c r="W284" s="8">
        <f t="shared" si="397"/>
        <v>4100</v>
      </c>
      <c r="X284" s="8">
        <f t="shared" si="397"/>
        <v>0</v>
      </c>
      <c r="Y284" s="8">
        <f t="shared" si="398"/>
        <v>4100</v>
      </c>
      <c r="Z284" s="22">
        <f t="shared" si="398"/>
        <v>0</v>
      </c>
      <c r="AA284" s="8">
        <f t="shared" si="383"/>
        <v>0</v>
      </c>
      <c r="AB284" s="24">
        <f t="shared" si="399"/>
        <v>5854</v>
      </c>
      <c r="AC284" s="24">
        <f t="shared" si="357"/>
        <v>1754</v>
      </c>
      <c r="AD284" s="25"/>
    </row>
    <row r="285" spans="2:30">
      <c r="B285" s="16" t="s">
        <v>1</v>
      </c>
      <c r="C285" s="10" t="s">
        <v>29</v>
      </c>
      <c r="D285" s="8">
        <f t="shared" si="391"/>
        <v>5500</v>
      </c>
      <c r="E285" s="8">
        <f t="shared" si="391"/>
        <v>0</v>
      </c>
      <c r="F285" s="8">
        <f t="shared" si="392"/>
        <v>5169.33</v>
      </c>
      <c r="G285" s="8">
        <f t="shared" si="392"/>
        <v>0</v>
      </c>
      <c r="H285" s="8">
        <f t="shared" si="392"/>
        <v>0</v>
      </c>
      <c r="I285" s="8">
        <f t="shared" si="393"/>
        <v>5138.3298199999999</v>
      </c>
      <c r="J285" s="8">
        <f t="shared" si="393"/>
        <v>0</v>
      </c>
      <c r="K285" s="8">
        <f t="shared" si="393"/>
        <v>0</v>
      </c>
      <c r="L285" s="8">
        <f t="shared" si="393"/>
        <v>0</v>
      </c>
      <c r="M285" s="8">
        <f t="shared" si="394"/>
        <v>5600</v>
      </c>
      <c r="N285" s="8">
        <f t="shared" si="394"/>
        <v>0</v>
      </c>
      <c r="O285" s="8">
        <f t="shared" si="395"/>
        <v>5854.5</v>
      </c>
      <c r="P285" s="8">
        <f t="shared" si="395"/>
        <v>0</v>
      </c>
      <c r="Q285" s="8">
        <f t="shared" si="395"/>
        <v>0</v>
      </c>
      <c r="R285" s="8">
        <f t="shared" si="396"/>
        <v>1392.9990600000001</v>
      </c>
      <c r="S285" s="8">
        <f t="shared" si="396"/>
        <v>0</v>
      </c>
      <c r="T285" s="8">
        <f t="shared" si="396"/>
        <v>0</v>
      </c>
      <c r="U285" s="8">
        <f t="shared" si="396"/>
        <v>0</v>
      </c>
      <c r="V285" s="8">
        <f t="shared" si="396"/>
        <v>0</v>
      </c>
      <c r="W285" s="8">
        <f t="shared" si="397"/>
        <v>4100</v>
      </c>
      <c r="X285" s="8">
        <f t="shared" si="397"/>
        <v>0</v>
      </c>
      <c r="Y285" s="8">
        <f t="shared" si="398"/>
        <v>4100</v>
      </c>
      <c r="Z285" s="22">
        <f t="shared" si="398"/>
        <v>0</v>
      </c>
      <c r="AA285" s="8">
        <f t="shared" si="383"/>
        <v>0</v>
      </c>
      <c r="AB285" s="24">
        <f t="shared" si="399"/>
        <v>5854</v>
      </c>
      <c r="AC285" s="24">
        <f t="shared" si="357"/>
        <v>1754</v>
      </c>
      <c r="AD285" s="25"/>
    </row>
    <row r="286" spans="2:30" ht="30">
      <c r="B286" s="16" t="s">
        <v>1</v>
      </c>
      <c r="C286" s="11" t="s">
        <v>30</v>
      </c>
      <c r="D286" s="8">
        <v>5500</v>
      </c>
      <c r="E286" s="8">
        <v>0</v>
      </c>
      <c r="F286" s="8">
        <v>5169.33</v>
      </c>
      <c r="G286" s="8">
        <v>0</v>
      </c>
      <c r="H286" s="8">
        <v>0</v>
      </c>
      <c r="I286" s="8">
        <v>5138.3298199999999</v>
      </c>
      <c r="J286" s="8">
        <v>0</v>
      </c>
      <c r="K286" s="8">
        <v>0</v>
      </c>
      <c r="L286" s="8">
        <v>0</v>
      </c>
      <c r="M286" s="8">
        <v>5600</v>
      </c>
      <c r="N286" s="8">
        <v>0</v>
      </c>
      <c r="O286" s="8">
        <v>5854.5</v>
      </c>
      <c r="P286" s="8">
        <v>0</v>
      </c>
      <c r="Q286" s="8">
        <v>0</v>
      </c>
      <c r="R286" s="8">
        <v>1392.9990600000001</v>
      </c>
      <c r="S286" s="8">
        <v>0</v>
      </c>
      <c r="T286" s="8">
        <v>0</v>
      </c>
      <c r="U286" s="8">
        <v>0</v>
      </c>
      <c r="V286" s="8">
        <v>0</v>
      </c>
      <c r="W286" s="8">
        <v>4100</v>
      </c>
      <c r="X286" s="8">
        <v>0</v>
      </c>
      <c r="Y286" s="8">
        <v>4100</v>
      </c>
      <c r="Z286" s="22">
        <v>0</v>
      </c>
      <c r="AA286" s="8">
        <f t="shared" si="383"/>
        <v>0</v>
      </c>
      <c r="AB286" s="24">
        <v>5854</v>
      </c>
      <c r="AC286" s="24">
        <f t="shared" si="357"/>
        <v>1754</v>
      </c>
      <c r="AD286" s="25"/>
    </row>
    <row r="287" spans="2:30">
      <c r="B287" s="16" t="s">
        <v>98</v>
      </c>
      <c r="C287" s="5" t="s">
        <v>99</v>
      </c>
      <c r="D287" s="6">
        <f>SUM(D288)</f>
        <v>50</v>
      </c>
      <c r="E287" s="6">
        <f>SUM(E288)</f>
        <v>0</v>
      </c>
      <c r="F287" s="6">
        <f t="shared" ref="F287:H288" si="400">SUM(F288)</f>
        <v>48</v>
      </c>
      <c r="G287" s="6">
        <f t="shared" si="400"/>
        <v>0</v>
      </c>
      <c r="H287" s="6">
        <f t="shared" si="400"/>
        <v>0</v>
      </c>
      <c r="I287" s="6">
        <f t="shared" ref="I287:L288" si="401">SUM(I288)</f>
        <v>48</v>
      </c>
      <c r="J287" s="6">
        <f t="shared" si="401"/>
        <v>0</v>
      </c>
      <c r="K287" s="6">
        <f t="shared" si="401"/>
        <v>0</v>
      </c>
      <c r="L287" s="6">
        <f t="shared" si="401"/>
        <v>0</v>
      </c>
      <c r="M287" s="6">
        <f>SUM(M288)</f>
        <v>50</v>
      </c>
      <c r="N287" s="6">
        <f>SUM(N288)</f>
        <v>0</v>
      </c>
      <c r="O287" s="6">
        <f t="shared" ref="O287:Q288" si="402">SUM(O288)</f>
        <v>48</v>
      </c>
      <c r="P287" s="6">
        <f t="shared" si="402"/>
        <v>0</v>
      </c>
      <c r="Q287" s="6">
        <f t="shared" si="402"/>
        <v>0</v>
      </c>
      <c r="R287" s="6">
        <f t="shared" ref="R287:V288" si="403">SUM(R288)</f>
        <v>32</v>
      </c>
      <c r="S287" s="6">
        <f t="shared" si="403"/>
        <v>0</v>
      </c>
      <c r="T287" s="6">
        <f t="shared" si="403"/>
        <v>0</v>
      </c>
      <c r="U287" s="6">
        <f t="shared" si="403"/>
        <v>0</v>
      </c>
      <c r="V287" s="6">
        <f t="shared" si="403"/>
        <v>0</v>
      </c>
      <c r="W287" s="6">
        <f t="shared" ref="W287:Z288" si="404">SUM(W288)</f>
        <v>60</v>
      </c>
      <c r="X287" s="6">
        <f t="shared" si="404"/>
        <v>0</v>
      </c>
      <c r="Y287" s="6">
        <f t="shared" si="404"/>
        <v>60</v>
      </c>
      <c r="Z287" s="21">
        <f t="shared" si="404"/>
        <v>0</v>
      </c>
      <c r="AA287" s="6">
        <f t="shared" si="383"/>
        <v>0</v>
      </c>
      <c r="AB287" s="12">
        <f t="shared" ref="AB287:AB288" si="405">SUM(AB288)</f>
        <v>48</v>
      </c>
      <c r="AC287" s="12">
        <f t="shared" si="357"/>
        <v>-12</v>
      </c>
      <c r="AD287" s="25"/>
    </row>
    <row r="288" spans="2:30">
      <c r="B288" s="16" t="s">
        <v>1</v>
      </c>
      <c r="C288" s="7" t="s">
        <v>22</v>
      </c>
      <c r="D288" s="8">
        <f>SUM(D289)</f>
        <v>50</v>
      </c>
      <c r="E288" s="8">
        <f>SUM(E289)</f>
        <v>0</v>
      </c>
      <c r="F288" s="8">
        <f t="shared" si="400"/>
        <v>48</v>
      </c>
      <c r="G288" s="8">
        <f t="shared" si="400"/>
        <v>0</v>
      </c>
      <c r="H288" s="8">
        <f t="shared" si="400"/>
        <v>0</v>
      </c>
      <c r="I288" s="8">
        <f t="shared" si="401"/>
        <v>48</v>
      </c>
      <c r="J288" s="8">
        <f t="shared" si="401"/>
        <v>0</v>
      </c>
      <c r="K288" s="8">
        <f t="shared" si="401"/>
        <v>0</v>
      </c>
      <c r="L288" s="8">
        <f t="shared" si="401"/>
        <v>0</v>
      </c>
      <c r="M288" s="8">
        <f>SUM(M289)</f>
        <v>50</v>
      </c>
      <c r="N288" s="8">
        <f>SUM(N289)</f>
        <v>0</v>
      </c>
      <c r="O288" s="8">
        <f t="shared" si="402"/>
        <v>48</v>
      </c>
      <c r="P288" s="8">
        <f t="shared" si="402"/>
        <v>0</v>
      </c>
      <c r="Q288" s="8">
        <f t="shared" si="402"/>
        <v>0</v>
      </c>
      <c r="R288" s="8">
        <f t="shared" si="403"/>
        <v>32</v>
      </c>
      <c r="S288" s="8">
        <f t="shared" si="403"/>
        <v>0</v>
      </c>
      <c r="T288" s="8">
        <f t="shared" si="403"/>
        <v>0</v>
      </c>
      <c r="U288" s="8">
        <f t="shared" si="403"/>
        <v>0</v>
      </c>
      <c r="V288" s="8">
        <f t="shared" si="403"/>
        <v>0</v>
      </c>
      <c r="W288" s="8">
        <f t="shared" si="404"/>
        <v>60</v>
      </c>
      <c r="X288" s="8">
        <f t="shared" si="404"/>
        <v>0</v>
      </c>
      <c r="Y288" s="8">
        <f t="shared" si="404"/>
        <v>60</v>
      </c>
      <c r="Z288" s="22">
        <f t="shared" si="404"/>
        <v>0</v>
      </c>
      <c r="AA288" s="8">
        <f t="shared" si="383"/>
        <v>0</v>
      </c>
      <c r="AB288" s="24">
        <f t="shared" si="405"/>
        <v>48</v>
      </c>
      <c r="AC288" s="24">
        <f t="shared" si="357"/>
        <v>-12</v>
      </c>
      <c r="AD288" s="25"/>
    </row>
    <row r="289" spans="2:30">
      <c r="B289" s="16" t="s">
        <v>1</v>
      </c>
      <c r="C289" s="9" t="s">
        <v>27</v>
      </c>
      <c r="D289" s="8">
        <v>50</v>
      </c>
      <c r="E289" s="8">
        <v>0</v>
      </c>
      <c r="F289" s="8">
        <v>48</v>
      </c>
      <c r="G289" s="8">
        <v>0</v>
      </c>
      <c r="H289" s="8">
        <v>0</v>
      </c>
      <c r="I289" s="8">
        <v>48</v>
      </c>
      <c r="J289" s="8">
        <v>0</v>
      </c>
      <c r="K289" s="8">
        <v>0</v>
      </c>
      <c r="L289" s="8">
        <v>0</v>
      </c>
      <c r="M289" s="8">
        <v>50</v>
      </c>
      <c r="N289" s="8">
        <v>0</v>
      </c>
      <c r="O289" s="8">
        <v>48</v>
      </c>
      <c r="P289" s="8">
        <v>0</v>
      </c>
      <c r="Q289" s="8">
        <v>0</v>
      </c>
      <c r="R289" s="8">
        <v>32</v>
      </c>
      <c r="S289" s="8">
        <v>0</v>
      </c>
      <c r="T289" s="8">
        <v>0</v>
      </c>
      <c r="U289" s="8">
        <v>0</v>
      </c>
      <c r="V289" s="8">
        <v>0</v>
      </c>
      <c r="W289" s="8">
        <v>60</v>
      </c>
      <c r="X289" s="8">
        <v>0</v>
      </c>
      <c r="Y289" s="8">
        <v>60</v>
      </c>
      <c r="Z289" s="22">
        <v>0</v>
      </c>
      <c r="AA289" s="8">
        <f t="shared" si="383"/>
        <v>0</v>
      </c>
      <c r="AB289" s="24">
        <v>48</v>
      </c>
      <c r="AC289" s="24">
        <f t="shared" si="357"/>
        <v>-12</v>
      </c>
      <c r="AD289" s="25"/>
    </row>
    <row r="290" spans="2:30">
      <c r="B290" s="16" t="s">
        <v>100</v>
      </c>
      <c r="C290" s="5" t="s">
        <v>101</v>
      </c>
      <c r="D290" s="6">
        <f>SUM(D291)</f>
        <v>380</v>
      </c>
      <c r="E290" s="6">
        <f>SUM(E291)</f>
        <v>0</v>
      </c>
      <c r="F290" s="6">
        <f t="shared" ref="F290:H291" si="406">SUM(F291)</f>
        <v>425.57</v>
      </c>
      <c r="G290" s="6">
        <f t="shared" si="406"/>
        <v>0</v>
      </c>
      <c r="H290" s="6">
        <f t="shared" si="406"/>
        <v>0</v>
      </c>
      <c r="I290" s="6">
        <f t="shared" ref="I290:L291" si="407">SUM(I291)</f>
        <v>425.56349999999998</v>
      </c>
      <c r="J290" s="6">
        <f t="shared" si="407"/>
        <v>0</v>
      </c>
      <c r="K290" s="6">
        <f t="shared" si="407"/>
        <v>0</v>
      </c>
      <c r="L290" s="6">
        <f t="shared" si="407"/>
        <v>0</v>
      </c>
      <c r="M290" s="6">
        <f>SUM(M291)</f>
        <v>450</v>
      </c>
      <c r="N290" s="6">
        <f>SUM(N291)</f>
        <v>0</v>
      </c>
      <c r="O290" s="6">
        <f t="shared" ref="O290:Q291" si="408">SUM(O291)</f>
        <v>600</v>
      </c>
      <c r="P290" s="6">
        <f t="shared" si="408"/>
        <v>0</v>
      </c>
      <c r="Q290" s="6">
        <f t="shared" si="408"/>
        <v>0</v>
      </c>
      <c r="R290" s="6">
        <f t="shared" ref="R290:V291" si="409">SUM(R291)</f>
        <v>314.96249999999998</v>
      </c>
      <c r="S290" s="6">
        <f t="shared" si="409"/>
        <v>0</v>
      </c>
      <c r="T290" s="6">
        <f t="shared" si="409"/>
        <v>0</v>
      </c>
      <c r="U290" s="6">
        <f t="shared" si="409"/>
        <v>0</v>
      </c>
      <c r="V290" s="6">
        <f t="shared" si="409"/>
        <v>0</v>
      </c>
      <c r="W290" s="6">
        <f t="shared" ref="W290:Z291" si="410">SUM(W291)</f>
        <v>660</v>
      </c>
      <c r="X290" s="6">
        <f t="shared" si="410"/>
        <v>0</v>
      </c>
      <c r="Y290" s="6">
        <f t="shared" si="410"/>
        <v>660</v>
      </c>
      <c r="Z290" s="21">
        <f t="shared" si="410"/>
        <v>0</v>
      </c>
      <c r="AA290" s="6">
        <f t="shared" si="383"/>
        <v>0</v>
      </c>
      <c r="AB290" s="12">
        <f t="shared" ref="AB290:AB291" si="411">SUM(AB291)</f>
        <v>600</v>
      </c>
      <c r="AC290" s="12">
        <f t="shared" si="357"/>
        <v>-60</v>
      </c>
      <c r="AD290" s="25"/>
    </row>
    <row r="291" spans="2:30">
      <c r="B291" s="16" t="s">
        <v>1</v>
      </c>
      <c r="C291" s="7" t="s">
        <v>22</v>
      </c>
      <c r="D291" s="8">
        <f>SUM(D292)</f>
        <v>380</v>
      </c>
      <c r="E291" s="8">
        <f>SUM(E292)</f>
        <v>0</v>
      </c>
      <c r="F291" s="8">
        <f t="shared" si="406"/>
        <v>425.57</v>
      </c>
      <c r="G291" s="8">
        <f t="shared" si="406"/>
        <v>0</v>
      </c>
      <c r="H291" s="8">
        <f t="shared" si="406"/>
        <v>0</v>
      </c>
      <c r="I291" s="8">
        <f t="shared" si="407"/>
        <v>425.56349999999998</v>
      </c>
      <c r="J291" s="8">
        <f t="shared" si="407"/>
        <v>0</v>
      </c>
      <c r="K291" s="8">
        <f t="shared" si="407"/>
        <v>0</v>
      </c>
      <c r="L291" s="8">
        <f t="shared" si="407"/>
        <v>0</v>
      </c>
      <c r="M291" s="8">
        <f>SUM(M292)</f>
        <v>450</v>
      </c>
      <c r="N291" s="8">
        <f>SUM(N292)</f>
        <v>0</v>
      </c>
      <c r="O291" s="8">
        <f t="shared" si="408"/>
        <v>600</v>
      </c>
      <c r="P291" s="8">
        <f t="shared" si="408"/>
        <v>0</v>
      </c>
      <c r="Q291" s="8">
        <f t="shared" si="408"/>
        <v>0</v>
      </c>
      <c r="R291" s="8">
        <f t="shared" si="409"/>
        <v>314.96249999999998</v>
      </c>
      <c r="S291" s="8">
        <f t="shared" si="409"/>
        <v>0</v>
      </c>
      <c r="T291" s="8">
        <f t="shared" si="409"/>
        <v>0</v>
      </c>
      <c r="U291" s="8">
        <f t="shared" si="409"/>
        <v>0</v>
      </c>
      <c r="V291" s="8">
        <f t="shared" si="409"/>
        <v>0</v>
      </c>
      <c r="W291" s="8">
        <f t="shared" si="410"/>
        <v>660</v>
      </c>
      <c r="X291" s="8">
        <f t="shared" si="410"/>
        <v>0</v>
      </c>
      <c r="Y291" s="8">
        <f t="shared" si="410"/>
        <v>660</v>
      </c>
      <c r="Z291" s="22">
        <f t="shared" si="410"/>
        <v>0</v>
      </c>
      <c r="AA291" s="8">
        <f t="shared" si="383"/>
        <v>0</v>
      </c>
      <c r="AB291" s="24">
        <f t="shared" si="411"/>
        <v>600</v>
      </c>
      <c r="AC291" s="24">
        <f t="shared" si="357"/>
        <v>-60</v>
      </c>
      <c r="AD291" s="25"/>
    </row>
    <row r="292" spans="2:30">
      <c r="B292" s="16" t="s">
        <v>1</v>
      </c>
      <c r="C292" s="9" t="s">
        <v>27</v>
      </c>
      <c r="D292" s="8">
        <v>380</v>
      </c>
      <c r="E292" s="8">
        <v>0</v>
      </c>
      <c r="F292" s="8">
        <v>425.57</v>
      </c>
      <c r="G292" s="8">
        <v>0</v>
      </c>
      <c r="H292" s="8">
        <v>0</v>
      </c>
      <c r="I292" s="8">
        <v>425.56349999999998</v>
      </c>
      <c r="J292" s="8">
        <v>0</v>
      </c>
      <c r="K292" s="8">
        <v>0</v>
      </c>
      <c r="L292" s="8">
        <v>0</v>
      </c>
      <c r="M292" s="8">
        <v>450</v>
      </c>
      <c r="N292" s="8">
        <v>0</v>
      </c>
      <c r="O292" s="8">
        <v>600</v>
      </c>
      <c r="P292" s="8">
        <v>0</v>
      </c>
      <c r="Q292" s="8">
        <v>0</v>
      </c>
      <c r="R292" s="8">
        <v>314.96249999999998</v>
      </c>
      <c r="S292" s="8">
        <v>0</v>
      </c>
      <c r="T292" s="8">
        <v>0</v>
      </c>
      <c r="U292" s="8">
        <v>0</v>
      </c>
      <c r="V292" s="8">
        <v>0</v>
      </c>
      <c r="W292" s="8">
        <v>660</v>
      </c>
      <c r="X292" s="8">
        <v>0</v>
      </c>
      <c r="Y292" s="8">
        <v>660</v>
      </c>
      <c r="Z292" s="22">
        <v>0</v>
      </c>
      <c r="AA292" s="8">
        <f t="shared" si="383"/>
        <v>0</v>
      </c>
      <c r="AB292" s="24">
        <v>600</v>
      </c>
      <c r="AC292" s="24">
        <f t="shared" si="357"/>
        <v>-60</v>
      </c>
      <c r="AD292" s="25"/>
    </row>
    <row r="293" spans="2:30">
      <c r="B293" s="16" t="s">
        <v>102</v>
      </c>
      <c r="C293" s="5" t="s">
        <v>103</v>
      </c>
      <c r="D293" s="6">
        <f t="shared" ref="D293:Z293" si="412">SUM(D295)</f>
        <v>9200</v>
      </c>
      <c r="E293" s="6">
        <f t="shared" si="412"/>
        <v>0</v>
      </c>
      <c r="F293" s="6">
        <f t="shared" si="412"/>
        <v>9361.1</v>
      </c>
      <c r="G293" s="6">
        <f t="shared" si="412"/>
        <v>0</v>
      </c>
      <c r="H293" s="6">
        <f t="shared" si="412"/>
        <v>0</v>
      </c>
      <c r="I293" s="6">
        <f t="shared" si="412"/>
        <v>9361.0849999999991</v>
      </c>
      <c r="J293" s="6">
        <f t="shared" si="412"/>
        <v>0</v>
      </c>
      <c r="K293" s="6">
        <f t="shared" si="412"/>
        <v>0</v>
      </c>
      <c r="L293" s="6">
        <f t="shared" si="412"/>
        <v>0</v>
      </c>
      <c r="M293" s="6">
        <f t="shared" si="412"/>
        <v>9585</v>
      </c>
      <c r="N293" s="6">
        <f t="shared" si="412"/>
        <v>0</v>
      </c>
      <c r="O293" s="6">
        <f t="shared" si="412"/>
        <v>9700</v>
      </c>
      <c r="P293" s="6">
        <f t="shared" si="412"/>
        <v>0</v>
      </c>
      <c r="Q293" s="6">
        <f t="shared" si="412"/>
        <v>0</v>
      </c>
      <c r="R293" s="6">
        <f t="shared" si="412"/>
        <v>6730.7669100000003</v>
      </c>
      <c r="S293" s="6">
        <f t="shared" si="412"/>
        <v>0</v>
      </c>
      <c r="T293" s="6">
        <f t="shared" si="412"/>
        <v>0</v>
      </c>
      <c r="U293" s="6">
        <f t="shared" si="412"/>
        <v>0</v>
      </c>
      <c r="V293" s="6">
        <f t="shared" si="412"/>
        <v>0</v>
      </c>
      <c r="W293" s="6">
        <f t="shared" si="412"/>
        <v>12000</v>
      </c>
      <c r="X293" s="6">
        <f t="shared" si="412"/>
        <v>0</v>
      </c>
      <c r="Y293" s="6">
        <f t="shared" si="412"/>
        <v>12000</v>
      </c>
      <c r="Z293" s="21">
        <f t="shared" si="412"/>
        <v>0</v>
      </c>
      <c r="AA293" s="6">
        <f t="shared" si="383"/>
        <v>0</v>
      </c>
      <c r="AB293" s="12">
        <f t="shared" ref="AB293" si="413">SUM(AB295)</f>
        <v>9700</v>
      </c>
      <c r="AC293" s="12">
        <f t="shared" si="357"/>
        <v>-2300</v>
      </c>
      <c r="AD293" s="25"/>
    </row>
    <row r="294" spans="2:30">
      <c r="B294" s="16" t="s">
        <v>1</v>
      </c>
      <c r="C294" s="7" t="s">
        <v>21</v>
      </c>
      <c r="D294" s="8">
        <v>0</v>
      </c>
      <c r="E294" s="8">
        <v>0</v>
      </c>
      <c r="F294" s="8">
        <v>0</v>
      </c>
      <c r="G294" s="8">
        <v>0</v>
      </c>
      <c r="H294" s="8">
        <v>0</v>
      </c>
      <c r="I294" s="8">
        <v>0</v>
      </c>
      <c r="J294" s="8">
        <v>0</v>
      </c>
      <c r="K294" s="8">
        <v>0</v>
      </c>
      <c r="L294" s="8">
        <v>0</v>
      </c>
      <c r="M294" s="8">
        <v>25</v>
      </c>
      <c r="N294" s="8">
        <v>0</v>
      </c>
      <c r="O294" s="8">
        <v>0</v>
      </c>
      <c r="P294" s="8">
        <v>0</v>
      </c>
      <c r="Q294" s="8">
        <v>0</v>
      </c>
      <c r="R294" s="8">
        <v>0</v>
      </c>
      <c r="S294" s="8">
        <v>0</v>
      </c>
      <c r="T294" s="8">
        <v>0</v>
      </c>
      <c r="U294" s="8">
        <v>0</v>
      </c>
      <c r="V294" s="8">
        <v>0</v>
      </c>
      <c r="W294" s="8">
        <v>25</v>
      </c>
      <c r="X294" s="8">
        <v>0</v>
      </c>
      <c r="Y294" s="8">
        <v>25</v>
      </c>
      <c r="Z294" s="22">
        <v>0</v>
      </c>
      <c r="AA294" s="8">
        <f t="shared" si="383"/>
        <v>0</v>
      </c>
      <c r="AB294" s="24">
        <v>0</v>
      </c>
      <c r="AC294" s="24">
        <f t="shared" si="357"/>
        <v>-25</v>
      </c>
      <c r="AD294" s="25"/>
    </row>
    <row r="295" spans="2:30">
      <c r="B295" s="16" t="s">
        <v>1</v>
      </c>
      <c r="C295" s="7" t="s">
        <v>22</v>
      </c>
      <c r="D295" s="8">
        <f t="shared" ref="D295:Z295" si="414">SUM(D296:D297)</f>
        <v>9200</v>
      </c>
      <c r="E295" s="8">
        <f t="shared" si="414"/>
        <v>0</v>
      </c>
      <c r="F295" s="8">
        <f t="shared" si="414"/>
        <v>9361.1</v>
      </c>
      <c r="G295" s="8">
        <f t="shared" si="414"/>
        <v>0</v>
      </c>
      <c r="H295" s="8">
        <f t="shared" si="414"/>
        <v>0</v>
      </c>
      <c r="I295" s="8">
        <f t="shared" si="414"/>
        <v>9361.0849999999991</v>
      </c>
      <c r="J295" s="8">
        <f t="shared" si="414"/>
        <v>0</v>
      </c>
      <c r="K295" s="8">
        <f t="shared" si="414"/>
        <v>0</v>
      </c>
      <c r="L295" s="8">
        <f t="shared" si="414"/>
        <v>0</v>
      </c>
      <c r="M295" s="8">
        <f t="shared" si="414"/>
        <v>9585</v>
      </c>
      <c r="N295" s="8">
        <f t="shared" si="414"/>
        <v>0</v>
      </c>
      <c r="O295" s="8">
        <f t="shared" si="414"/>
        <v>9700</v>
      </c>
      <c r="P295" s="8">
        <f t="shared" si="414"/>
        <v>0</v>
      </c>
      <c r="Q295" s="8">
        <f t="shared" si="414"/>
        <v>0</v>
      </c>
      <c r="R295" s="8">
        <f t="shared" si="414"/>
        <v>6730.7669100000003</v>
      </c>
      <c r="S295" s="8">
        <f t="shared" si="414"/>
        <v>0</v>
      </c>
      <c r="T295" s="8">
        <f t="shared" si="414"/>
        <v>0</v>
      </c>
      <c r="U295" s="8">
        <f t="shared" si="414"/>
        <v>0</v>
      </c>
      <c r="V295" s="8">
        <f t="shared" si="414"/>
        <v>0</v>
      </c>
      <c r="W295" s="8">
        <f t="shared" si="414"/>
        <v>12000</v>
      </c>
      <c r="X295" s="8">
        <f t="shared" si="414"/>
        <v>0</v>
      </c>
      <c r="Y295" s="8">
        <f t="shared" si="414"/>
        <v>12000</v>
      </c>
      <c r="Z295" s="22">
        <f t="shared" si="414"/>
        <v>0</v>
      </c>
      <c r="AA295" s="8">
        <f t="shared" si="383"/>
        <v>0</v>
      </c>
      <c r="AB295" s="24">
        <f t="shared" ref="AB295" si="415">SUM(AB296:AB297)</f>
        <v>9700</v>
      </c>
      <c r="AC295" s="24">
        <f t="shared" si="357"/>
        <v>-2300</v>
      </c>
      <c r="AD295" s="25"/>
    </row>
    <row r="296" spans="2:30">
      <c r="B296" s="16" t="s">
        <v>1</v>
      </c>
      <c r="C296" s="9" t="s">
        <v>24</v>
      </c>
      <c r="D296" s="8">
        <v>0</v>
      </c>
      <c r="E296" s="8">
        <v>0</v>
      </c>
      <c r="F296" s="8">
        <v>0</v>
      </c>
      <c r="G296" s="8">
        <v>0</v>
      </c>
      <c r="H296" s="8">
        <v>0</v>
      </c>
      <c r="I296" s="8">
        <v>0</v>
      </c>
      <c r="J296" s="8">
        <v>0</v>
      </c>
      <c r="K296" s="8">
        <v>0</v>
      </c>
      <c r="L296" s="8">
        <v>0</v>
      </c>
      <c r="M296" s="8">
        <v>0</v>
      </c>
      <c r="N296" s="8">
        <v>0</v>
      </c>
      <c r="O296" s="8">
        <v>35.04</v>
      </c>
      <c r="P296" s="8">
        <v>0</v>
      </c>
      <c r="Q296" s="8">
        <v>0</v>
      </c>
      <c r="R296" s="8">
        <v>24.936910000000001</v>
      </c>
      <c r="S296" s="8">
        <v>0</v>
      </c>
      <c r="T296" s="8">
        <v>0</v>
      </c>
      <c r="U296" s="8">
        <v>0</v>
      </c>
      <c r="V296" s="8">
        <v>0</v>
      </c>
      <c r="W296" s="8">
        <v>200</v>
      </c>
      <c r="X296" s="8">
        <v>0</v>
      </c>
      <c r="Y296" s="8">
        <v>200</v>
      </c>
      <c r="Z296" s="22">
        <v>0</v>
      </c>
      <c r="AA296" s="8">
        <f t="shared" si="383"/>
        <v>0</v>
      </c>
      <c r="AB296" s="24">
        <v>35</v>
      </c>
      <c r="AC296" s="24">
        <f t="shared" si="357"/>
        <v>-165</v>
      </c>
      <c r="AD296" s="25"/>
    </row>
    <row r="297" spans="2:30">
      <c r="B297" s="16" t="s">
        <v>1</v>
      </c>
      <c r="C297" s="9" t="s">
        <v>27</v>
      </c>
      <c r="D297" s="8">
        <v>9200</v>
      </c>
      <c r="E297" s="8">
        <v>0</v>
      </c>
      <c r="F297" s="8">
        <v>9361.1</v>
      </c>
      <c r="G297" s="8">
        <v>0</v>
      </c>
      <c r="H297" s="8">
        <v>0</v>
      </c>
      <c r="I297" s="8">
        <v>9361.0849999999991</v>
      </c>
      <c r="J297" s="8">
        <v>0</v>
      </c>
      <c r="K297" s="8">
        <v>0</v>
      </c>
      <c r="L297" s="8">
        <v>0</v>
      </c>
      <c r="M297" s="8">
        <v>9585</v>
      </c>
      <c r="N297" s="8">
        <v>0</v>
      </c>
      <c r="O297" s="8">
        <v>9664.9599999999991</v>
      </c>
      <c r="P297" s="8">
        <v>0</v>
      </c>
      <c r="Q297" s="8">
        <v>0</v>
      </c>
      <c r="R297" s="8">
        <v>6705.83</v>
      </c>
      <c r="S297" s="8">
        <v>0</v>
      </c>
      <c r="T297" s="8">
        <v>0</v>
      </c>
      <c r="U297" s="8">
        <v>0</v>
      </c>
      <c r="V297" s="8">
        <v>0</v>
      </c>
      <c r="W297" s="8">
        <v>11800</v>
      </c>
      <c r="X297" s="8">
        <v>0</v>
      </c>
      <c r="Y297" s="8">
        <v>11800</v>
      </c>
      <c r="Z297" s="22">
        <v>0</v>
      </c>
      <c r="AA297" s="8">
        <f t="shared" si="383"/>
        <v>0</v>
      </c>
      <c r="AB297" s="24">
        <v>9665</v>
      </c>
      <c r="AC297" s="24">
        <f t="shared" si="357"/>
        <v>-2135</v>
      </c>
      <c r="AD297" s="25"/>
    </row>
    <row r="298" spans="2:30" ht="30">
      <c r="B298" s="16" t="s">
        <v>104</v>
      </c>
      <c r="C298" s="5" t="s">
        <v>105</v>
      </c>
      <c r="D298" s="6">
        <f>SUM(D299)</f>
        <v>2700</v>
      </c>
      <c r="E298" s="6">
        <f>SUM(E299)</f>
        <v>0</v>
      </c>
      <c r="F298" s="6">
        <f t="shared" ref="F298:H299" si="416">SUM(F299)</f>
        <v>2547.8200000000002</v>
      </c>
      <c r="G298" s="6">
        <f t="shared" si="416"/>
        <v>0</v>
      </c>
      <c r="H298" s="6">
        <f t="shared" si="416"/>
        <v>0</v>
      </c>
      <c r="I298" s="6">
        <f t="shared" ref="I298:L299" si="417">SUM(I299)</f>
        <v>2547.8180000000002</v>
      </c>
      <c r="J298" s="6">
        <f t="shared" si="417"/>
        <v>0</v>
      </c>
      <c r="K298" s="6">
        <f t="shared" si="417"/>
        <v>0</v>
      </c>
      <c r="L298" s="6">
        <f t="shared" si="417"/>
        <v>0</v>
      </c>
      <c r="M298" s="6">
        <f>SUM(M299)</f>
        <v>2700</v>
      </c>
      <c r="N298" s="6">
        <f>SUM(N299)</f>
        <v>0</v>
      </c>
      <c r="O298" s="6">
        <f t="shared" ref="O298:Q299" si="418">SUM(O299)</f>
        <v>2600</v>
      </c>
      <c r="P298" s="6">
        <f t="shared" si="418"/>
        <v>0</v>
      </c>
      <c r="Q298" s="6">
        <f t="shared" si="418"/>
        <v>0</v>
      </c>
      <c r="R298" s="6">
        <f t="shared" ref="R298:V299" si="419">SUM(R299)</f>
        <v>1598.67</v>
      </c>
      <c r="S298" s="6">
        <f t="shared" si="419"/>
        <v>0</v>
      </c>
      <c r="T298" s="6">
        <f t="shared" si="419"/>
        <v>0</v>
      </c>
      <c r="U298" s="6">
        <f t="shared" si="419"/>
        <v>0</v>
      </c>
      <c r="V298" s="6">
        <f t="shared" si="419"/>
        <v>0</v>
      </c>
      <c r="W298" s="6">
        <f t="shared" ref="W298:Z299" si="420">SUM(W299)</f>
        <v>2700</v>
      </c>
      <c r="X298" s="6">
        <f t="shared" si="420"/>
        <v>0</v>
      </c>
      <c r="Y298" s="6">
        <f t="shared" si="420"/>
        <v>2700</v>
      </c>
      <c r="Z298" s="21">
        <f t="shared" si="420"/>
        <v>0</v>
      </c>
      <c r="AA298" s="6">
        <f t="shared" si="383"/>
        <v>0</v>
      </c>
      <c r="AB298" s="12">
        <f t="shared" ref="AB298:AB299" si="421">SUM(AB299)</f>
        <v>2600</v>
      </c>
      <c r="AC298" s="12">
        <f t="shared" si="357"/>
        <v>-100</v>
      </c>
      <c r="AD298" s="25"/>
    </row>
    <row r="299" spans="2:30">
      <c r="B299" s="16" t="s">
        <v>1</v>
      </c>
      <c r="C299" s="7" t="s">
        <v>22</v>
      </c>
      <c r="D299" s="8">
        <f>SUM(D300)</f>
        <v>2700</v>
      </c>
      <c r="E299" s="8">
        <f>SUM(E300)</f>
        <v>0</v>
      </c>
      <c r="F299" s="8">
        <f t="shared" si="416"/>
        <v>2547.8200000000002</v>
      </c>
      <c r="G299" s="8">
        <f t="shared" si="416"/>
        <v>0</v>
      </c>
      <c r="H299" s="8">
        <f t="shared" si="416"/>
        <v>0</v>
      </c>
      <c r="I299" s="8">
        <f t="shared" si="417"/>
        <v>2547.8180000000002</v>
      </c>
      <c r="J299" s="8">
        <f t="shared" si="417"/>
        <v>0</v>
      </c>
      <c r="K299" s="8">
        <f t="shared" si="417"/>
        <v>0</v>
      </c>
      <c r="L299" s="8">
        <f t="shared" si="417"/>
        <v>0</v>
      </c>
      <c r="M299" s="8">
        <f>SUM(M300)</f>
        <v>2700</v>
      </c>
      <c r="N299" s="8">
        <f>SUM(N300)</f>
        <v>0</v>
      </c>
      <c r="O299" s="8">
        <f t="shared" si="418"/>
        <v>2600</v>
      </c>
      <c r="P299" s="8">
        <f t="shared" si="418"/>
        <v>0</v>
      </c>
      <c r="Q299" s="8">
        <f t="shared" si="418"/>
        <v>0</v>
      </c>
      <c r="R299" s="8">
        <f t="shared" si="419"/>
        <v>1598.67</v>
      </c>
      <c r="S299" s="8">
        <f t="shared" si="419"/>
        <v>0</v>
      </c>
      <c r="T299" s="8">
        <f t="shared" si="419"/>
        <v>0</v>
      </c>
      <c r="U299" s="8">
        <f t="shared" si="419"/>
        <v>0</v>
      </c>
      <c r="V299" s="8">
        <f t="shared" si="419"/>
        <v>0</v>
      </c>
      <c r="W299" s="8">
        <f t="shared" si="420"/>
        <v>2700</v>
      </c>
      <c r="X299" s="8">
        <f t="shared" si="420"/>
        <v>0</v>
      </c>
      <c r="Y299" s="8">
        <f t="shared" si="420"/>
        <v>2700</v>
      </c>
      <c r="Z299" s="22">
        <f t="shared" si="420"/>
        <v>0</v>
      </c>
      <c r="AA299" s="8">
        <f t="shared" si="383"/>
        <v>0</v>
      </c>
      <c r="AB299" s="24">
        <f t="shared" si="421"/>
        <v>2600</v>
      </c>
      <c r="AC299" s="24">
        <f t="shared" si="357"/>
        <v>-100</v>
      </c>
      <c r="AD299" s="25"/>
    </row>
    <row r="300" spans="2:30">
      <c r="B300" s="16" t="s">
        <v>1</v>
      </c>
      <c r="C300" s="9" t="s">
        <v>27</v>
      </c>
      <c r="D300" s="8">
        <v>2700</v>
      </c>
      <c r="E300" s="8">
        <v>0</v>
      </c>
      <c r="F300" s="8">
        <v>2547.8200000000002</v>
      </c>
      <c r="G300" s="8">
        <v>0</v>
      </c>
      <c r="H300" s="8">
        <v>0</v>
      </c>
      <c r="I300" s="8">
        <v>2547.8180000000002</v>
      </c>
      <c r="J300" s="8">
        <v>0</v>
      </c>
      <c r="K300" s="8">
        <v>0</v>
      </c>
      <c r="L300" s="8">
        <v>0</v>
      </c>
      <c r="M300" s="8">
        <v>2700</v>
      </c>
      <c r="N300" s="8">
        <v>0</v>
      </c>
      <c r="O300" s="8">
        <v>2600</v>
      </c>
      <c r="P300" s="8">
        <v>0</v>
      </c>
      <c r="Q300" s="8">
        <v>0</v>
      </c>
      <c r="R300" s="8">
        <v>1598.67</v>
      </c>
      <c r="S300" s="8">
        <v>0</v>
      </c>
      <c r="T300" s="8">
        <v>0</v>
      </c>
      <c r="U300" s="8">
        <v>0</v>
      </c>
      <c r="V300" s="8">
        <v>0</v>
      </c>
      <c r="W300" s="8">
        <v>2700</v>
      </c>
      <c r="X300" s="8">
        <v>0</v>
      </c>
      <c r="Y300" s="8">
        <v>2700</v>
      </c>
      <c r="Z300" s="22">
        <v>0</v>
      </c>
      <c r="AA300" s="8">
        <f t="shared" si="383"/>
        <v>0</v>
      </c>
      <c r="AB300" s="24">
        <v>2600</v>
      </c>
      <c r="AC300" s="24">
        <f t="shared" si="357"/>
        <v>-100</v>
      </c>
      <c r="AD300" s="25"/>
    </row>
    <row r="301" spans="2:30">
      <c r="B301" s="16" t="s">
        <v>106</v>
      </c>
      <c r="C301" s="5" t="s">
        <v>107</v>
      </c>
      <c r="D301" s="6">
        <f>SUM(D302)</f>
        <v>900</v>
      </c>
      <c r="E301" s="6">
        <f>SUM(E302)</f>
        <v>0</v>
      </c>
      <c r="F301" s="6">
        <f t="shared" ref="F301:H302" si="422">SUM(F302)</f>
        <v>810.38</v>
      </c>
      <c r="G301" s="6">
        <f t="shared" si="422"/>
        <v>0</v>
      </c>
      <c r="H301" s="6">
        <f t="shared" si="422"/>
        <v>0</v>
      </c>
      <c r="I301" s="6">
        <f t="shared" ref="I301:L302" si="423">SUM(I302)</f>
        <v>810.37237000000005</v>
      </c>
      <c r="J301" s="6">
        <f t="shared" si="423"/>
        <v>0</v>
      </c>
      <c r="K301" s="6">
        <f t="shared" si="423"/>
        <v>0</v>
      </c>
      <c r="L301" s="6">
        <f t="shared" si="423"/>
        <v>0</v>
      </c>
      <c r="M301" s="6">
        <f>SUM(M302)</f>
        <v>1200</v>
      </c>
      <c r="N301" s="6">
        <f>SUM(N302)</f>
        <v>0</v>
      </c>
      <c r="O301" s="6">
        <f t="shared" ref="O301:Q302" si="424">SUM(O302)</f>
        <v>1000</v>
      </c>
      <c r="P301" s="6">
        <f t="shared" si="424"/>
        <v>0</v>
      </c>
      <c r="Q301" s="6">
        <f t="shared" si="424"/>
        <v>0</v>
      </c>
      <c r="R301" s="6">
        <f t="shared" ref="R301:V302" si="425">SUM(R302)</f>
        <v>583.14760000000001</v>
      </c>
      <c r="S301" s="6">
        <f t="shared" si="425"/>
        <v>0</v>
      </c>
      <c r="T301" s="6">
        <f t="shared" si="425"/>
        <v>0</v>
      </c>
      <c r="U301" s="6">
        <f t="shared" si="425"/>
        <v>0</v>
      </c>
      <c r="V301" s="6">
        <f t="shared" si="425"/>
        <v>0</v>
      </c>
      <c r="W301" s="6">
        <f t="shared" ref="W301:Z302" si="426">SUM(W302)</f>
        <v>1000</v>
      </c>
      <c r="X301" s="6">
        <f t="shared" si="426"/>
        <v>0</v>
      </c>
      <c r="Y301" s="6">
        <f t="shared" si="426"/>
        <v>1000</v>
      </c>
      <c r="Z301" s="21">
        <f t="shared" si="426"/>
        <v>0</v>
      </c>
      <c r="AA301" s="6">
        <f t="shared" si="383"/>
        <v>0</v>
      </c>
      <c r="AB301" s="12">
        <f t="shared" ref="AB301:AB302" si="427">SUM(AB302)</f>
        <v>1000</v>
      </c>
      <c r="AC301" s="12">
        <f t="shared" si="357"/>
        <v>0</v>
      </c>
      <c r="AD301" s="25"/>
    </row>
    <row r="302" spans="2:30">
      <c r="B302" s="16" t="s">
        <v>1</v>
      </c>
      <c r="C302" s="7" t="s">
        <v>22</v>
      </c>
      <c r="D302" s="8">
        <f>SUM(D303)</f>
        <v>900</v>
      </c>
      <c r="E302" s="8">
        <f>SUM(E303)</f>
        <v>0</v>
      </c>
      <c r="F302" s="8">
        <f t="shared" si="422"/>
        <v>810.38</v>
      </c>
      <c r="G302" s="8">
        <f t="shared" si="422"/>
        <v>0</v>
      </c>
      <c r="H302" s="8">
        <f t="shared" si="422"/>
        <v>0</v>
      </c>
      <c r="I302" s="8">
        <f t="shared" si="423"/>
        <v>810.37237000000005</v>
      </c>
      <c r="J302" s="8">
        <f t="shared" si="423"/>
        <v>0</v>
      </c>
      <c r="K302" s="8">
        <f t="shared" si="423"/>
        <v>0</v>
      </c>
      <c r="L302" s="8">
        <f t="shared" si="423"/>
        <v>0</v>
      </c>
      <c r="M302" s="8">
        <f>SUM(M303)</f>
        <v>1200</v>
      </c>
      <c r="N302" s="8">
        <f>SUM(N303)</f>
        <v>0</v>
      </c>
      <c r="O302" s="8">
        <f t="shared" si="424"/>
        <v>1000</v>
      </c>
      <c r="P302" s="8">
        <f t="shared" si="424"/>
        <v>0</v>
      </c>
      <c r="Q302" s="8">
        <f t="shared" si="424"/>
        <v>0</v>
      </c>
      <c r="R302" s="8">
        <f t="shared" si="425"/>
        <v>583.14760000000001</v>
      </c>
      <c r="S302" s="8">
        <f t="shared" si="425"/>
        <v>0</v>
      </c>
      <c r="T302" s="8">
        <f t="shared" si="425"/>
        <v>0</v>
      </c>
      <c r="U302" s="8">
        <f t="shared" si="425"/>
        <v>0</v>
      </c>
      <c r="V302" s="8">
        <f t="shared" si="425"/>
        <v>0</v>
      </c>
      <c r="W302" s="8">
        <f t="shared" si="426"/>
        <v>1000</v>
      </c>
      <c r="X302" s="8">
        <f t="shared" si="426"/>
        <v>0</v>
      </c>
      <c r="Y302" s="8">
        <f t="shared" si="426"/>
        <v>1000</v>
      </c>
      <c r="Z302" s="22">
        <f t="shared" si="426"/>
        <v>0</v>
      </c>
      <c r="AA302" s="8">
        <f t="shared" si="383"/>
        <v>0</v>
      </c>
      <c r="AB302" s="24">
        <f t="shared" si="427"/>
        <v>1000</v>
      </c>
      <c r="AC302" s="24">
        <f t="shared" si="357"/>
        <v>0</v>
      </c>
      <c r="AD302" s="25"/>
    </row>
    <row r="303" spans="2:30">
      <c r="B303" s="16" t="s">
        <v>1</v>
      </c>
      <c r="C303" s="9" t="s">
        <v>24</v>
      </c>
      <c r="D303" s="8">
        <v>900</v>
      </c>
      <c r="E303" s="8">
        <v>0</v>
      </c>
      <c r="F303" s="8">
        <v>810.38</v>
      </c>
      <c r="G303" s="8">
        <v>0</v>
      </c>
      <c r="H303" s="8">
        <v>0</v>
      </c>
      <c r="I303" s="8">
        <v>810.37237000000005</v>
      </c>
      <c r="J303" s="8">
        <v>0</v>
      </c>
      <c r="K303" s="8">
        <v>0</v>
      </c>
      <c r="L303" s="8">
        <v>0</v>
      </c>
      <c r="M303" s="8">
        <v>1200</v>
      </c>
      <c r="N303" s="8">
        <v>0</v>
      </c>
      <c r="O303" s="8">
        <v>1000</v>
      </c>
      <c r="P303" s="8">
        <v>0</v>
      </c>
      <c r="Q303" s="8">
        <v>0</v>
      </c>
      <c r="R303" s="8">
        <v>583.14760000000001</v>
      </c>
      <c r="S303" s="8">
        <v>0</v>
      </c>
      <c r="T303" s="8">
        <v>0</v>
      </c>
      <c r="U303" s="8">
        <v>0</v>
      </c>
      <c r="V303" s="8">
        <v>0</v>
      </c>
      <c r="W303" s="8">
        <v>1000</v>
      </c>
      <c r="X303" s="8">
        <v>0</v>
      </c>
      <c r="Y303" s="8">
        <v>1000</v>
      </c>
      <c r="Z303" s="22">
        <v>0</v>
      </c>
      <c r="AA303" s="8">
        <f t="shared" si="383"/>
        <v>0</v>
      </c>
      <c r="AB303" s="24">
        <v>1000</v>
      </c>
      <c r="AC303" s="24">
        <f t="shared" si="357"/>
        <v>0</v>
      </c>
      <c r="AD303" s="25"/>
    </row>
    <row r="304" spans="2:30" ht="30">
      <c r="B304" s="16" t="s">
        <v>108</v>
      </c>
      <c r="C304" s="5" t="s">
        <v>109</v>
      </c>
      <c r="D304" s="6">
        <f>SUM(D305)</f>
        <v>2100</v>
      </c>
      <c r="E304" s="6">
        <f>SUM(E305)</f>
        <v>0</v>
      </c>
      <c r="F304" s="6">
        <f t="shared" ref="F304:H305" si="428">SUM(F305)</f>
        <v>2016.8</v>
      </c>
      <c r="G304" s="6">
        <f t="shared" si="428"/>
        <v>0</v>
      </c>
      <c r="H304" s="6">
        <f t="shared" si="428"/>
        <v>0</v>
      </c>
      <c r="I304" s="6">
        <f t="shared" ref="I304:L305" si="429">SUM(I305)</f>
        <v>2016.799</v>
      </c>
      <c r="J304" s="6">
        <f t="shared" si="429"/>
        <v>0</v>
      </c>
      <c r="K304" s="6">
        <f t="shared" si="429"/>
        <v>0</v>
      </c>
      <c r="L304" s="6">
        <f t="shared" si="429"/>
        <v>0</v>
      </c>
      <c r="M304" s="6">
        <f>SUM(M305)</f>
        <v>2276</v>
      </c>
      <c r="N304" s="6">
        <f>SUM(N305)</f>
        <v>0</v>
      </c>
      <c r="O304" s="6">
        <f t="shared" ref="O304:Q305" si="430">SUM(O305)</f>
        <v>2830</v>
      </c>
      <c r="P304" s="6">
        <f t="shared" si="430"/>
        <v>0</v>
      </c>
      <c r="Q304" s="6">
        <f t="shared" si="430"/>
        <v>0</v>
      </c>
      <c r="R304" s="6">
        <f t="shared" ref="R304:V305" si="431">SUM(R305)</f>
        <v>1598.4158</v>
      </c>
      <c r="S304" s="6">
        <f t="shared" si="431"/>
        <v>0</v>
      </c>
      <c r="T304" s="6">
        <f t="shared" si="431"/>
        <v>0</v>
      </c>
      <c r="U304" s="6">
        <f t="shared" si="431"/>
        <v>0</v>
      </c>
      <c r="V304" s="6">
        <f t="shared" si="431"/>
        <v>0</v>
      </c>
      <c r="W304" s="6">
        <f t="shared" ref="W304:Z305" si="432">SUM(W305)</f>
        <v>3600</v>
      </c>
      <c r="X304" s="6">
        <f t="shared" si="432"/>
        <v>0</v>
      </c>
      <c r="Y304" s="6">
        <f t="shared" si="432"/>
        <v>3600</v>
      </c>
      <c r="Z304" s="21">
        <f t="shared" si="432"/>
        <v>0</v>
      </c>
      <c r="AA304" s="6">
        <f t="shared" si="383"/>
        <v>0</v>
      </c>
      <c r="AB304" s="12">
        <f t="shared" ref="AB304:AB305" si="433">SUM(AB305)</f>
        <v>2830</v>
      </c>
      <c r="AC304" s="12">
        <f t="shared" si="357"/>
        <v>-770</v>
      </c>
      <c r="AD304" s="25"/>
    </row>
    <row r="305" spans="2:30">
      <c r="B305" s="16" t="s">
        <v>1</v>
      </c>
      <c r="C305" s="7" t="s">
        <v>22</v>
      </c>
      <c r="D305" s="8">
        <f>SUM(D306)</f>
        <v>2100</v>
      </c>
      <c r="E305" s="8">
        <f>SUM(E306)</f>
        <v>0</v>
      </c>
      <c r="F305" s="8">
        <f t="shared" si="428"/>
        <v>2016.8</v>
      </c>
      <c r="G305" s="8">
        <f t="shared" si="428"/>
        <v>0</v>
      </c>
      <c r="H305" s="8">
        <f t="shared" si="428"/>
        <v>0</v>
      </c>
      <c r="I305" s="8">
        <f t="shared" si="429"/>
        <v>2016.799</v>
      </c>
      <c r="J305" s="8">
        <f t="shared" si="429"/>
        <v>0</v>
      </c>
      <c r="K305" s="8">
        <f t="shared" si="429"/>
        <v>0</v>
      </c>
      <c r="L305" s="8">
        <f t="shared" si="429"/>
        <v>0</v>
      </c>
      <c r="M305" s="8">
        <f>SUM(M306)</f>
        <v>2276</v>
      </c>
      <c r="N305" s="8">
        <f>SUM(N306)</f>
        <v>0</v>
      </c>
      <c r="O305" s="8">
        <f t="shared" si="430"/>
        <v>2830</v>
      </c>
      <c r="P305" s="8">
        <f t="shared" si="430"/>
        <v>0</v>
      </c>
      <c r="Q305" s="8">
        <f t="shared" si="430"/>
        <v>0</v>
      </c>
      <c r="R305" s="8">
        <f t="shared" si="431"/>
        <v>1598.4158</v>
      </c>
      <c r="S305" s="8">
        <f t="shared" si="431"/>
        <v>0</v>
      </c>
      <c r="T305" s="8">
        <f t="shared" si="431"/>
        <v>0</v>
      </c>
      <c r="U305" s="8">
        <f t="shared" si="431"/>
        <v>0</v>
      </c>
      <c r="V305" s="8">
        <f t="shared" si="431"/>
        <v>0</v>
      </c>
      <c r="W305" s="8">
        <f t="shared" si="432"/>
        <v>3600</v>
      </c>
      <c r="X305" s="8">
        <f t="shared" si="432"/>
        <v>0</v>
      </c>
      <c r="Y305" s="8">
        <f t="shared" si="432"/>
        <v>3600</v>
      </c>
      <c r="Z305" s="22">
        <f t="shared" si="432"/>
        <v>0</v>
      </c>
      <c r="AA305" s="8">
        <f t="shared" si="383"/>
        <v>0</v>
      </c>
      <c r="AB305" s="24">
        <f t="shared" si="433"/>
        <v>2830</v>
      </c>
      <c r="AC305" s="24">
        <f t="shared" si="357"/>
        <v>-770</v>
      </c>
      <c r="AD305" s="25"/>
    </row>
    <row r="306" spans="2:30">
      <c r="B306" s="16" t="s">
        <v>1</v>
      </c>
      <c r="C306" s="9" t="s">
        <v>27</v>
      </c>
      <c r="D306" s="8">
        <v>2100</v>
      </c>
      <c r="E306" s="8">
        <v>0</v>
      </c>
      <c r="F306" s="8">
        <v>2016.8</v>
      </c>
      <c r="G306" s="8">
        <v>0</v>
      </c>
      <c r="H306" s="8">
        <v>0</v>
      </c>
      <c r="I306" s="8">
        <v>2016.799</v>
      </c>
      <c r="J306" s="8">
        <v>0</v>
      </c>
      <c r="K306" s="8">
        <v>0</v>
      </c>
      <c r="L306" s="8">
        <v>0</v>
      </c>
      <c r="M306" s="8">
        <v>2276</v>
      </c>
      <c r="N306" s="8">
        <v>0</v>
      </c>
      <c r="O306" s="8">
        <v>2830</v>
      </c>
      <c r="P306" s="8">
        <v>0</v>
      </c>
      <c r="Q306" s="8">
        <v>0</v>
      </c>
      <c r="R306" s="8">
        <v>1598.4158</v>
      </c>
      <c r="S306" s="8">
        <v>0</v>
      </c>
      <c r="T306" s="8">
        <v>0</v>
      </c>
      <c r="U306" s="8">
        <v>0</v>
      </c>
      <c r="V306" s="8">
        <v>0</v>
      </c>
      <c r="W306" s="8">
        <v>3600</v>
      </c>
      <c r="X306" s="8">
        <v>0</v>
      </c>
      <c r="Y306" s="8">
        <v>3600</v>
      </c>
      <c r="Z306" s="22">
        <v>0</v>
      </c>
      <c r="AA306" s="8">
        <f t="shared" si="383"/>
        <v>0</v>
      </c>
      <c r="AB306" s="24">
        <v>2830</v>
      </c>
      <c r="AC306" s="24">
        <f t="shared" si="357"/>
        <v>-770</v>
      </c>
      <c r="AD306" s="25"/>
    </row>
    <row r="307" spans="2:30" ht="30">
      <c r="B307" s="16" t="s">
        <v>110</v>
      </c>
      <c r="C307" s="5" t="s">
        <v>111</v>
      </c>
      <c r="D307" s="6">
        <f>SUM(D308)</f>
        <v>260</v>
      </c>
      <c r="E307" s="6">
        <f>SUM(E308)</f>
        <v>0</v>
      </c>
      <c r="F307" s="6">
        <f t="shared" ref="F307:H308" si="434">SUM(F308)</f>
        <v>159.08000000000001</v>
      </c>
      <c r="G307" s="6">
        <f t="shared" si="434"/>
        <v>0</v>
      </c>
      <c r="H307" s="6">
        <f t="shared" si="434"/>
        <v>0</v>
      </c>
      <c r="I307" s="6">
        <f t="shared" ref="I307:L308" si="435">SUM(I308)</f>
        <v>159.07919999999999</v>
      </c>
      <c r="J307" s="6">
        <f t="shared" si="435"/>
        <v>0</v>
      </c>
      <c r="K307" s="6">
        <f t="shared" si="435"/>
        <v>0</v>
      </c>
      <c r="L307" s="6">
        <f t="shared" si="435"/>
        <v>0</v>
      </c>
      <c r="M307" s="6">
        <f>SUM(M308)</f>
        <v>262</v>
      </c>
      <c r="N307" s="6">
        <f>SUM(N308)</f>
        <v>0</v>
      </c>
      <c r="O307" s="6">
        <f t="shared" ref="O307:Q308" si="436">SUM(O308)</f>
        <v>252</v>
      </c>
      <c r="P307" s="6">
        <f t="shared" si="436"/>
        <v>0</v>
      </c>
      <c r="Q307" s="6">
        <f t="shared" si="436"/>
        <v>0</v>
      </c>
      <c r="R307" s="6">
        <f t="shared" ref="R307:V308" si="437">SUM(R308)</f>
        <v>89.964280000000002</v>
      </c>
      <c r="S307" s="6">
        <f t="shared" si="437"/>
        <v>0</v>
      </c>
      <c r="T307" s="6">
        <f t="shared" si="437"/>
        <v>0</v>
      </c>
      <c r="U307" s="6">
        <f t="shared" si="437"/>
        <v>0</v>
      </c>
      <c r="V307" s="6">
        <f t="shared" si="437"/>
        <v>0</v>
      </c>
      <c r="W307" s="6">
        <f t="shared" ref="W307:Z308" si="438">SUM(W308)</f>
        <v>260</v>
      </c>
      <c r="X307" s="6">
        <f t="shared" si="438"/>
        <v>0</v>
      </c>
      <c r="Y307" s="6">
        <f t="shared" si="438"/>
        <v>260</v>
      </c>
      <c r="Z307" s="21">
        <f t="shared" si="438"/>
        <v>0</v>
      </c>
      <c r="AA307" s="6">
        <f t="shared" si="383"/>
        <v>0</v>
      </c>
      <c r="AB307" s="12">
        <f t="shared" ref="AB307:AB308" si="439">SUM(AB308)</f>
        <v>252</v>
      </c>
      <c r="AC307" s="12">
        <f t="shared" si="357"/>
        <v>-8</v>
      </c>
      <c r="AD307" s="25"/>
    </row>
    <row r="308" spans="2:30">
      <c r="B308" s="16" t="s">
        <v>1</v>
      </c>
      <c r="C308" s="7" t="s">
        <v>22</v>
      </c>
      <c r="D308" s="8">
        <f>SUM(D309)</f>
        <v>260</v>
      </c>
      <c r="E308" s="8">
        <f>SUM(E309)</f>
        <v>0</v>
      </c>
      <c r="F308" s="8">
        <f t="shared" si="434"/>
        <v>159.08000000000001</v>
      </c>
      <c r="G308" s="8">
        <f t="shared" si="434"/>
        <v>0</v>
      </c>
      <c r="H308" s="8">
        <f t="shared" si="434"/>
        <v>0</v>
      </c>
      <c r="I308" s="8">
        <f t="shared" si="435"/>
        <v>159.07919999999999</v>
      </c>
      <c r="J308" s="8">
        <f t="shared" si="435"/>
        <v>0</v>
      </c>
      <c r="K308" s="8">
        <f t="shared" si="435"/>
        <v>0</v>
      </c>
      <c r="L308" s="8">
        <f t="shared" si="435"/>
        <v>0</v>
      </c>
      <c r="M308" s="8">
        <f>SUM(M309)</f>
        <v>262</v>
      </c>
      <c r="N308" s="8">
        <f>SUM(N309)</f>
        <v>0</v>
      </c>
      <c r="O308" s="8">
        <f t="shared" si="436"/>
        <v>252</v>
      </c>
      <c r="P308" s="8">
        <f t="shared" si="436"/>
        <v>0</v>
      </c>
      <c r="Q308" s="8">
        <f t="shared" si="436"/>
        <v>0</v>
      </c>
      <c r="R308" s="8">
        <f t="shared" si="437"/>
        <v>89.964280000000002</v>
      </c>
      <c r="S308" s="8">
        <f t="shared" si="437"/>
        <v>0</v>
      </c>
      <c r="T308" s="8">
        <f t="shared" si="437"/>
        <v>0</v>
      </c>
      <c r="U308" s="8">
        <f t="shared" si="437"/>
        <v>0</v>
      </c>
      <c r="V308" s="8">
        <f t="shared" si="437"/>
        <v>0</v>
      </c>
      <c r="W308" s="8">
        <f t="shared" si="438"/>
        <v>260</v>
      </c>
      <c r="X308" s="8">
        <f t="shared" si="438"/>
        <v>0</v>
      </c>
      <c r="Y308" s="8">
        <f t="shared" si="438"/>
        <v>260</v>
      </c>
      <c r="Z308" s="22">
        <f t="shared" si="438"/>
        <v>0</v>
      </c>
      <c r="AA308" s="8">
        <f t="shared" si="383"/>
        <v>0</v>
      </c>
      <c r="AB308" s="24">
        <f t="shared" si="439"/>
        <v>252</v>
      </c>
      <c r="AC308" s="24">
        <f t="shared" si="357"/>
        <v>-8</v>
      </c>
      <c r="AD308" s="25"/>
    </row>
    <row r="309" spans="2:30">
      <c r="B309" s="16" t="s">
        <v>1</v>
      </c>
      <c r="C309" s="9" t="s">
        <v>27</v>
      </c>
      <c r="D309" s="8">
        <v>260</v>
      </c>
      <c r="E309" s="8">
        <v>0</v>
      </c>
      <c r="F309" s="8">
        <v>159.08000000000001</v>
      </c>
      <c r="G309" s="8">
        <v>0</v>
      </c>
      <c r="H309" s="8">
        <v>0</v>
      </c>
      <c r="I309" s="8">
        <v>159.07919999999999</v>
      </c>
      <c r="J309" s="8">
        <v>0</v>
      </c>
      <c r="K309" s="8">
        <v>0</v>
      </c>
      <c r="L309" s="8">
        <v>0</v>
      </c>
      <c r="M309" s="8">
        <v>262</v>
      </c>
      <c r="N309" s="8">
        <v>0</v>
      </c>
      <c r="O309" s="8">
        <v>252</v>
      </c>
      <c r="P309" s="8">
        <v>0</v>
      </c>
      <c r="Q309" s="8">
        <v>0</v>
      </c>
      <c r="R309" s="8">
        <v>89.964280000000002</v>
      </c>
      <c r="S309" s="8">
        <v>0</v>
      </c>
      <c r="T309" s="8">
        <v>0</v>
      </c>
      <c r="U309" s="8">
        <v>0</v>
      </c>
      <c r="V309" s="8">
        <v>0</v>
      </c>
      <c r="W309" s="8">
        <v>260</v>
      </c>
      <c r="X309" s="8">
        <v>0</v>
      </c>
      <c r="Y309" s="8">
        <v>260</v>
      </c>
      <c r="Z309" s="22">
        <v>0</v>
      </c>
      <c r="AA309" s="8">
        <f t="shared" si="383"/>
        <v>0</v>
      </c>
      <c r="AB309" s="24">
        <v>252</v>
      </c>
      <c r="AC309" s="24">
        <f t="shared" si="357"/>
        <v>-8</v>
      </c>
      <c r="AD309" s="25"/>
    </row>
    <row r="310" spans="2:30" ht="45">
      <c r="B310" s="16" t="s">
        <v>112</v>
      </c>
      <c r="C310" s="5" t="s">
        <v>113</v>
      </c>
      <c r="D310" s="6">
        <f>SUM(D311)</f>
        <v>260</v>
      </c>
      <c r="E310" s="6">
        <f>SUM(E311)</f>
        <v>0</v>
      </c>
      <c r="F310" s="6">
        <f t="shared" ref="F310:H311" si="440">SUM(F311)</f>
        <v>255.5</v>
      </c>
      <c r="G310" s="6">
        <f t="shared" si="440"/>
        <v>0</v>
      </c>
      <c r="H310" s="6">
        <f t="shared" si="440"/>
        <v>0</v>
      </c>
      <c r="I310" s="6">
        <f t="shared" ref="I310:L311" si="441">SUM(I311)</f>
        <v>255.5</v>
      </c>
      <c r="J310" s="6">
        <f t="shared" si="441"/>
        <v>0</v>
      </c>
      <c r="K310" s="6">
        <f t="shared" si="441"/>
        <v>0</v>
      </c>
      <c r="L310" s="6">
        <f t="shared" si="441"/>
        <v>0</v>
      </c>
      <c r="M310" s="6">
        <f>SUM(M311)</f>
        <v>257</v>
      </c>
      <c r="N310" s="6">
        <f>SUM(N311)</f>
        <v>0</v>
      </c>
      <c r="O310" s="6">
        <f t="shared" ref="O310:Q311" si="442">SUM(O311)</f>
        <v>255.5</v>
      </c>
      <c r="P310" s="6">
        <f t="shared" si="442"/>
        <v>0</v>
      </c>
      <c r="Q310" s="6">
        <f t="shared" si="442"/>
        <v>0</v>
      </c>
      <c r="R310" s="6">
        <f t="shared" ref="R310:V311" si="443">SUM(R311)</f>
        <v>170.8</v>
      </c>
      <c r="S310" s="6">
        <f t="shared" si="443"/>
        <v>0</v>
      </c>
      <c r="T310" s="6">
        <f t="shared" si="443"/>
        <v>0</v>
      </c>
      <c r="U310" s="6">
        <f t="shared" si="443"/>
        <v>0</v>
      </c>
      <c r="V310" s="6">
        <f t="shared" si="443"/>
        <v>0</v>
      </c>
      <c r="W310" s="6">
        <f t="shared" ref="W310:Z311" si="444">SUM(W311)</f>
        <v>260</v>
      </c>
      <c r="X310" s="6">
        <f t="shared" si="444"/>
        <v>0</v>
      </c>
      <c r="Y310" s="6">
        <f t="shared" si="444"/>
        <v>260</v>
      </c>
      <c r="Z310" s="21">
        <f t="shared" si="444"/>
        <v>0</v>
      </c>
      <c r="AA310" s="6">
        <f t="shared" si="383"/>
        <v>0</v>
      </c>
      <c r="AB310" s="12">
        <f t="shared" ref="AB310:AB311" si="445">SUM(AB311)</f>
        <v>255</v>
      </c>
      <c r="AC310" s="12">
        <f t="shared" si="357"/>
        <v>-5</v>
      </c>
      <c r="AD310" s="25"/>
    </row>
    <row r="311" spans="2:30">
      <c r="B311" s="16" t="s">
        <v>1</v>
      </c>
      <c r="C311" s="7" t="s">
        <v>22</v>
      </c>
      <c r="D311" s="8">
        <f>SUM(D312)</f>
        <v>260</v>
      </c>
      <c r="E311" s="8">
        <f>SUM(E312)</f>
        <v>0</v>
      </c>
      <c r="F311" s="8">
        <f t="shared" si="440"/>
        <v>255.5</v>
      </c>
      <c r="G311" s="8">
        <f t="shared" si="440"/>
        <v>0</v>
      </c>
      <c r="H311" s="8">
        <f t="shared" si="440"/>
        <v>0</v>
      </c>
      <c r="I311" s="8">
        <f t="shared" si="441"/>
        <v>255.5</v>
      </c>
      <c r="J311" s="8">
        <f t="shared" si="441"/>
        <v>0</v>
      </c>
      <c r="K311" s="8">
        <f t="shared" si="441"/>
        <v>0</v>
      </c>
      <c r="L311" s="8">
        <f t="shared" si="441"/>
        <v>0</v>
      </c>
      <c r="M311" s="8">
        <f>SUM(M312)</f>
        <v>257</v>
      </c>
      <c r="N311" s="8">
        <f>SUM(N312)</f>
        <v>0</v>
      </c>
      <c r="O311" s="8">
        <f t="shared" si="442"/>
        <v>255.5</v>
      </c>
      <c r="P311" s="8">
        <f t="shared" si="442"/>
        <v>0</v>
      </c>
      <c r="Q311" s="8">
        <f t="shared" si="442"/>
        <v>0</v>
      </c>
      <c r="R311" s="8">
        <f t="shared" si="443"/>
        <v>170.8</v>
      </c>
      <c r="S311" s="8">
        <f t="shared" si="443"/>
        <v>0</v>
      </c>
      <c r="T311" s="8">
        <f t="shared" si="443"/>
        <v>0</v>
      </c>
      <c r="U311" s="8">
        <f t="shared" si="443"/>
        <v>0</v>
      </c>
      <c r="V311" s="8">
        <f t="shared" si="443"/>
        <v>0</v>
      </c>
      <c r="W311" s="8">
        <f t="shared" si="444"/>
        <v>260</v>
      </c>
      <c r="X311" s="8">
        <f t="shared" si="444"/>
        <v>0</v>
      </c>
      <c r="Y311" s="8">
        <f t="shared" si="444"/>
        <v>260</v>
      </c>
      <c r="Z311" s="22">
        <f t="shared" si="444"/>
        <v>0</v>
      </c>
      <c r="AA311" s="8">
        <f t="shared" si="383"/>
        <v>0</v>
      </c>
      <c r="AB311" s="24">
        <f t="shared" si="445"/>
        <v>255</v>
      </c>
      <c r="AC311" s="24">
        <f t="shared" si="357"/>
        <v>-5</v>
      </c>
      <c r="AD311" s="25"/>
    </row>
    <row r="312" spans="2:30">
      <c r="B312" s="16" t="s">
        <v>1</v>
      </c>
      <c r="C312" s="9" t="s">
        <v>27</v>
      </c>
      <c r="D312" s="8">
        <v>260</v>
      </c>
      <c r="E312" s="8">
        <v>0</v>
      </c>
      <c r="F312" s="8">
        <v>255.5</v>
      </c>
      <c r="G312" s="8">
        <v>0</v>
      </c>
      <c r="H312" s="8">
        <v>0</v>
      </c>
      <c r="I312" s="8">
        <v>255.5</v>
      </c>
      <c r="J312" s="8">
        <v>0</v>
      </c>
      <c r="K312" s="8">
        <v>0</v>
      </c>
      <c r="L312" s="8">
        <v>0</v>
      </c>
      <c r="M312" s="8">
        <v>257</v>
      </c>
      <c r="N312" s="8">
        <v>0</v>
      </c>
      <c r="O312" s="8">
        <v>255.5</v>
      </c>
      <c r="P312" s="8">
        <v>0</v>
      </c>
      <c r="Q312" s="8">
        <v>0</v>
      </c>
      <c r="R312" s="8">
        <v>170.8</v>
      </c>
      <c r="S312" s="8">
        <v>0</v>
      </c>
      <c r="T312" s="8">
        <v>0</v>
      </c>
      <c r="U312" s="8">
        <v>0</v>
      </c>
      <c r="V312" s="8">
        <v>0</v>
      </c>
      <c r="W312" s="8">
        <v>260</v>
      </c>
      <c r="X312" s="8">
        <v>0</v>
      </c>
      <c r="Y312" s="8">
        <v>260</v>
      </c>
      <c r="Z312" s="22">
        <v>0</v>
      </c>
      <c r="AA312" s="8">
        <f t="shared" si="383"/>
        <v>0</v>
      </c>
      <c r="AB312" s="24">
        <v>255</v>
      </c>
      <c r="AC312" s="24">
        <f t="shared" si="357"/>
        <v>-5</v>
      </c>
      <c r="AD312" s="25"/>
    </row>
    <row r="313" spans="2:30">
      <c r="B313" s="16" t="s">
        <v>114</v>
      </c>
      <c r="C313" s="5" t="s">
        <v>115</v>
      </c>
      <c r="D313" s="6">
        <f>SUM(D314)</f>
        <v>0</v>
      </c>
      <c r="E313" s="6">
        <f>SUM(E314)</f>
        <v>0</v>
      </c>
      <c r="F313" s="6">
        <f t="shared" ref="F313:H314" si="446">SUM(F314)</f>
        <v>0</v>
      </c>
      <c r="G313" s="6">
        <f t="shared" si="446"/>
        <v>0</v>
      </c>
      <c r="H313" s="6">
        <f t="shared" si="446"/>
        <v>0</v>
      </c>
      <c r="I313" s="6">
        <f t="shared" ref="I313:L314" si="447">SUM(I314)</f>
        <v>0</v>
      </c>
      <c r="J313" s="6">
        <f t="shared" si="447"/>
        <v>0</v>
      </c>
      <c r="K313" s="6">
        <f t="shared" si="447"/>
        <v>0</v>
      </c>
      <c r="L313" s="6">
        <f t="shared" si="447"/>
        <v>0</v>
      </c>
      <c r="M313" s="6">
        <f>SUM(M314)</f>
        <v>0</v>
      </c>
      <c r="N313" s="6">
        <f>SUM(N314)</f>
        <v>0</v>
      </c>
      <c r="O313" s="6">
        <f t="shared" ref="O313:Q314" si="448">SUM(O314)</f>
        <v>496.1</v>
      </c>
      <c r="P313" s="6">
        <f t="shared" si="448"/>
        <v>0</v>
      </c>
      <c r="Q313" s="6">
        <f t="shared" si="448"/>
        <v>0</v>
      </c>
      <c r="R313" s="6">
        <f t="shared" ref="R313:V314" si="449">SUM(R314)</f>
        <v>377.9</v>
      </c>
      <c r="S313" s="6">
        <f t="shared" si="449"/>
        <v>0</v>
      </c>
      <c r="T313" s="6">
        <f t="shared" si="449"/>
        <v>0</v>
      </c>
      <c r="U313" s="6">
        <f t="shared" si="449"/>
        <v>0</v>
      </c>
      <c r="V313" s="6">
        <f t="shared" si="449"/>
        <v>0</v>
      </c>
      <c r="W313" s="6">
        <f t="shared" ref="W313:Z314" si="450">SUM(W314)</f>
        <v>930</v>
      </c>
      <c r="X313" s="6">
        <f t="shared" si="450"/>
        <v>0</v>
      </c>
      <c r="Y313" s="6">
        <f t="shared" si="450"/>
        <v>930</v>
      </c>
      <c r="Z313" s="21">
        <f t="shared" si="450"/>
        <v>0</v>
      </c>
      <c r="AA313" s="6">
        <f t="shared" si="383"/>
        <v>0</v>
      </c>
      <c r="AB313" s="12">
        <f t="shared" ref="AB313:AB314" si="451">SUM(AB314)</f>
        <v>496</v>
      </c>
      <c r="AC313" s="12">
        <f t="shared" si="357"/>
        <v>-434</v>
      </c>
      <c r="AD313" s="25"/>
    </row>
    <row r="314" spans="2:30">
      <c r="B314" s="16" t="s">
        <v>1</v>
      </c>
      <c r="C314" s="7" t="s">
        <v>22</v>
      </c>
      <c r="D314" s="8">
        <f>SUM(D315)</f>
        <v>0</v>
      </c>
      <c r="E314" s="8">
        <f>SUM(E315)</f>
        <v>0</v>
      </c>
      <c r="F314" s="8">
        <f t="shared" si="446"/>
        <v>0</v>
      </c>
      <c r="G314" s="8">
        <f t="shared" si="446"/>
        <v>0</v>
      </c>
      <c r="H314" s="8">
        <f t="shared" si="446"/>
        <v>0</v>
      </c>
      <c r="I314" s="8">
        <f t="shared" si="447"/>
        <v>0</v>
      </c>
      <c r="J314" s="8">
        <f t="shared" si="447"/>
        <v>0</v>
      </c>
      <c r="K314" s="8">
        <f t="shared" si="447"/>
        <v>0</v>
      </c>
      <c r="L314" s="8">
        <f t="shared" si="447"/>
        <v>0</v>
      </c>
      <c r="M314" s="8">
        <f>SUM(M315)</f>
        <v>0</v>
      </c>
      <c r="N314" s="8">
        <f>SUM(N315)</f>
        <v>0</v>
      </c>
      <c r="O314" s="8">
        <f t="shared" si="448"/>
        <v>496.1</v>
      </c>
      <c r="P314" s="8">
        <f t="shared" si="448"/>
        <v>0</v>
      </c>
      <c r="Q314" s="8">
        <f t="shared" si="448"/>
        <v>0</v>
      </c>
      <c r="R314" s="8">
        <f t="shared" si="449"/>
        <v>377.9</v>
      </c>
      <c r="S314" s="8">
        <f t="shared" si="449"/>
        <v>0</v>
      </c>
      <c r="T314" s="8">
        <f t="shared" si="449"/>
        <v>0</v>
      </c>
      <c r="U314" s="8">
        <f t="shared" si="449"/>
        <v>0</v>
      </c>
      <c r="V314" s="8">
        <f t="shared" si="449"/>
        <v>0</v>
      </c>
      <c r="W314" s="8">
        <f t="shared" si="450"/>
        <v>930</v>
      </c>
      <c r="X314" s="8">
        <f t="shared" si="450"/>
        <v>0</v>
      </c>
      <c r="Y314" s="8">
        <f t="shared" si="450"/>
        <v>930</v>
      </c>
      <c r="Z314" s="22">
        <f t="shared" si="450"/>
        <v>0</v>
      </c>
      <c r="AA314" s="8">
        <f t="shared" si="383"/>
        <v>0</v>
      </c>
      <c r="AB314" s="24">
        <f t="shared" si="451"/>
        <v>496</v>
      </c>
      <c r="AC314" s="24">
        <f t="shared" si="357"/>
        <v>-434</v>
      </c>
      <c r="AD314" s="25"/>
    </row>
    <row r="315" spans="2:30">
      <c r="B315" s="16" t="s">
        <v>1</v>
      </c>
      <c r="C315" s="9" t="s">
        <v>27</v>
      </c>
      <c r="D315" s="8">
        <v>0</v>
      </c>
      <c r="E315" s="8">
        <v>0</v>
      </c>
      <c r="F315" s="8">
        <v>0</v>
      </c>
      <c r="G315" s="8">
        <v>0</v>
      </c>
      <c r="H315" s="8">
        <v>0</v>
      </c>
      <c r="I315" s="8">
        <v>0</v>
      </c>
      <c r="J315" s="8">
        <v>0</v>
      </c>
      <c r="K315" s="8">
        <v>0</v>
      </c>
      <c r="L315" s="8">
        <v>0</v>
      </c>
      <c r="M315" s="8">
        <v>0</v>
      </c>
      <c r="N315" s="8">
        <v>0</v>
      </c>
      <c r="O315" s="8">
        <v>496.1</v>
      </c>
      <c r="P315" s="8">
        <v>0</v>
      </c>
      <c r="Q315" s="8">
        <v>0</v>
      </c>
      <c r="R315" s="8">
        <v>377.9</v>
      </c>
      <c r="S315" s="8">
        <v>0</v>
      </c>
      <c r="T315" s="8">
        <v>0</v>
      </c>
      <c r="U315" s="8">
        <v>0</v>
      </c>
      <c r="V315" s="8">
        <v>0</v>
      </c>
      <c r="W315" s="8">
        <v>930</v>
      </c>
      <c r="X315" s="8">
        <v>0</v>
      </c>
      <c r="Y315" s="8">
        <v>930</v>
      </c>
      <c r="Z315" s="22">
        <v>0</v>
      </c>
      <c r="AA315" s="8">
        <f t="shared" si="383"/>
        <v>0</v>
      </c>
      <c r="AB315" s="24">
        <v>496</v>
      </c>
      <c r="AC315" s="24">
        <f t="shared" si="357"/>
        <v>-434</v>
      </c>
      <c r="AD315" s="25"/>
    </row>
    <row r="316" spans="2:30" ht="30">
      <c r="B316" s="16" t="s">
        <v>116</v>
      </c>
      <c r="C316" s="5" t="s">
        <v>117</v>
      </c>
      <c r="D316" s="6">
        <f>SUM(D317)</f>
        <v>0</v>
      </c>
      <c r="E316" s="6">
        <f>SUM(E317)</f>
        <v>0</v>
      </c>
      <c r="F316" s="6">
        <f t="shared" ref="F316:H317" si="452">SUM(F317)</f>
        <v>0</v>
      </c>
      <c r="G316" s="6">
        <f t="shared" si="452"/>
        <v>0</v>
      </c>
      <c r="H316" s="6">
        <f t="shared" si="452"/>
        <v>0</v>
      </c>
      <c r="I316" s="6">
        <f t="shared" ref="I316:L317" si="453">SUM(I317)</f>
        <v>0</v>
      </c>
      <c r="J316" s="6">
        <f t="shared" si="453"/>
        <v>0</v>
      </c>
      <c r="K316" s="6">
        <f t="shared" si="453"/>
        <v>0</v>
      </c>
      <c r="L316" s="6">
        <f t="shared" si="453"/>
        <v>0</v>
      </c>
      <c r="M316" s="6">
        <f>SUM(M317)</f>
        <v>0</v>
      </c>
      <c r="N316" s="6">
        <f>SUM(N317)</f>
        <v>0</v>
      </c>
      <c r="O316" s="6">
        <f t="shared" ref="O316:Q317" si="454">SUM(O317)</f>
        <v>0</v>
      </c>
      <c r="P316" s="6">
        <f t="shared" si="454"/>
        <v>0</v>
      </c>
      <c r="Q316" s="6">
        <f t="shared" si="454"/>
        <v>0</v>
      </c>
      <c r="R316" s="6">
        <f t="shared" ref="R316:V317" si="455">SUM(R317)</f>
        <v>0</v>
      </c>
      <c r="S316" s="6">
        <f t="shared" si="455"/>
        <v>0</v>
      </c>
      <c r="T316" s="6">
        <f t="shared" si="455"/>
        <v>0</v>
      </c>
      <c r="U316" s="6">
        <f t="shared" si="455"/>
        <v>0</v>
      </c>
      <c r="V316" s="6">
        <f t="shared" si="455"/>
        <v>0</v>
      </c>
      <c r="W316" s="6">
        <f t="shared" ref="W316:Z317" si="456">SUM(W317)</f>
        <v>200</v>
      </c>
      <c r="X316" s="6">
        <f t="shared" si="456"/>
        <v>0</v>
      </c>
      <c r="Y316" s="6">
        <f t="shared" si="456"/>
        <v>200</v>
      </c>
      <c r="Z316" s="21">
        <f t="shared" si="456"/>
        <v>0</v>
      </c>
      <c r="AA316" s="6">
        <f t="shared" si="383"/>
        <v>0</v>
      </c>
      <c r="AB316" s="12">
        <f t="shared" ref="AB316:AB317" si="457">SUM(AB317)</f>
        <v>200</v>
      </c>
      <c r="AC316" s="12">
        <f t="shared" si="357"/>
        <v>0</v>
      </c>
      <c r="AD316" s="25"/>
    </row>
    <row r="317" spans="2:30">
      <c r="B317" s="16" t="s">
        <v>1</v>
      </c>
      <c r="C317" s="7" t="s">
        <v>22</v>
      </c>
      <c r="D317" s="8">
        <f>SUM(D318)</f>
        <v>0</v>
      </c>
      <c r="E317" s="8">
        <f>SUM(E318)</f>
        <v>0</v>
      </c>
      <c r="F317" s="8">
        <f t="shared" si="452"/>
        <v>0</v>
      </c>
      <c r="G317" s="8">
        <f t="shared" si="452"/>
        <v>0</v>
      </c>
      <c r="H317" s="8">
        <f t="shared" si="452"/>
        <v>0</v>
      </c>
      <c r="I317" s="8">
        <f t="shared" si="453"/>
        <v>0</v>
      </c>
      <c r="J317" s="8">
        <f t="shared" si="453"/>
        <v>0</v>
      </c>
      <c r="K317" s="8">
        <f t="shared" si="453"/>
        <v>0</v>
      </c>
      <c r="L317" s="8">
        <f t="shared" si="453"/>
        <v>0</v>
      </c>
      <c r="M317" s="8">
        <f>SUM(M318)</f>
        <v>0</v>
      </c>
      <c r="N317" s="8">
        <f>SUM(N318)</f>
        <v>0</v>
      </c>
      <c r="O317" s="8">
        <f t="shared" si="454"/>
        <v>0</v>
      </c>
      <c r="P317" s="8">
        <f t="shared" si="454"/>
        <v>0</v>
      </c>
      <c r="Q317" s="8">
        <f t="shared" si="454"/>
        <v>0</v>
      </c>
      <c r="R317" s="8">
        <f t="shared" si="455"/>
        <v>0</v>
      </c>
      <c r="S317" s="8">
        <f t="shared" si="455"/>
        <v>0</v>
      </c>
      <c r="T317" s="8">
        <f t="shared" si="455"/>
        <v>0</v>
      </c>
      <c r="U317" s="8">
        <f t="shared" si="455"/>
        <v>0</v>
      </c>
      <c r="V317" s="8">
        <f t="shared" si="455"/>
        <v>0</v>
      </c>
      <c r="W317" s="8">
        <f t="shared" si="456"/>
        <v>200</v>
      </c>
      <c r="X317" s="8">
        <f t="shared" si="456"/>
        <v>0</v>
      </c>
      <c r="Y317" s="8">
        <f t="shared" si="456"/>
        <v>200</v>
      </c>
      <c r="Z317" s="22">
        <f t="shared" si="456"/>
        <v>0</v>
      </c>
      <c r="AA317" s="8">
        <f t="shared" si="383"/>
        <v>0</v>
      </c>
      <c r="AB317" s="24">
        <f t="shared" si="457"/>
        <v>200</v>
      </c>
      <c r="AC317" s="24">
        <f t="shared" si="357"/>
        <v>0</v>
      </c>
      <c r="AD317" s="25"/>
    </row>
    <row r="318" spans="2:30">
      <c r="B318" s="16" t="s">
        <v>1</v>
      </c>
      <c r="C318" s="9" t="s">
        <v>27</v>
      </c>
      <c r="D318" s="8">
        <v>0</v>
      </c>
      <c r="E318" s="8">
        <v>0</v>
      </c>
      <c r="F318" s="8">
        <v>0</v>
      </c>
      <c r="G318" s="8">
        <v>0</v>
      </c>
      <c r="H318" s="8">
        <v>0</v>
      </c>
      <c r="I318" s="8">
        <v>0</v>
      </c>
      <c r="J318" s="8">
        <v>0</v>
      </c>
      <c r="K318" s="8">
        <v>0</v>
      </c>
      <c r="L318" s="8">
        <v>0</v>
      </c>
      <c r="M318" s="8">
        <v>0</v>
      </c>
      <c r="N318" s="8">
        <v>0</v>
      </c>
      <c r="O318" s="8">
        <v>0</v>
      </c>
      <c r="P318" s="8">
        <v>0</v>
      </c>
      <c r="Q318" s="8">
        <v>0</v>
      </c>
      <c r="R318" s="8">
        <v>0</v>
      </c>
      <c r="S318" s="8">
        <v>0</v>
      </c>
      <c r="T318" s="8">
        <v>0</v>
      </c>
      <c r="U318" s="8">
        <v>0</v>
      </c>
      <c r="V318" s="8">
        <v>0</v>
      </c>
      <c r="W318" s="8">
        <v>200</v>
      </c>
      <c r="X318" s="8">
        <v>0</v>
      </c>
      <c r="Y318" s="8">
        <v>200</v>
      </c>
      <c r="Z318" s="22">
        <v>0</v>
      </c>
      <c r="AA318" s="8">
        <f t="shared" si="383"/>
        <v>0</v>
      </c>
      <c r="AB318" s="24">
        <v>200</v>
      </c>
      <c r="AC318" s="24">
        <f t="shared" si="357"/>
        <v>0</v>
      </c>
      <c r="AD318" s="25"/>
    </row>
    <row r="319" spans="2:30" ht="45">
      <c r="B319" s="16" t="s">
        <v>118</v>
      </c>
      <c r="C319" s="5" t="s">
        <v>119</v>
      </c>
      <c r="D319" s="6">
        <f>SUM(D320)</f>
        <v>0</v>
      </c>
      <c r="E319" s="6">
        <f>SUM(E320)</f>
        <v>0</v>
      </c>
      <c r="F319" s="6">
        <f t="shared" ref="F319:H320" si="458">SUM(F320)</f>
        <v>0</v>
      </c>
      <c r="G319" s="6">
        <f t="shared" si="458"/>
        <v>0</v>
      </c>
      <c r="H319" s="6">
        <f t="shared" si="458"/>
        <v>0</v>
      </c>
      <c r="I319" s="6">
        <f t="shared" ref="I319:L320" si="459">SUM(I320)</f>
        <v>0</v>
      </c>
      <c r="J319" s="6">
        <f t="shared" si="459"/>
        <v>0</v>
      </c>
      <c r="K319" s="6">
        <f t="shared" si="459"/>
        <v>0</v>
      </c>
      <c r="L319" s="6">
        <f t="shared" si="459"/>
        <v>0</v>
      </c>
      <c r="M319" s="6">
        <f>SUM(M320)</f>
        <v>0</v>
      </c>
      <c r="N319" s="6">
        <f>SUM(N320)</f>
        <v>0</v>
      </c>
      <c r="O319" s="6">
        <f t="shared" ref="O319:Q320" si="460">SUM(O320)</f>
        <v>0</v>
      </c>
      <c r="P319" s="6">
        <f t="shared" si="460"/>
        <v>0</v>
      </c>
      <c r="Q319" s="6">
        <f t="shared" si="460"/>
        <v>0</v>
      </c>
      <c r="R319" s="6">
        <f t="shared" ref="R319:V320" si="461">SUM(R320)</f>
        <v>0</v>
      </c>
      <c r="S319" s="6">
        <f t="shared" si="461"/>
        <v>0</v>
      </c>
      <c r="T319" s="6">
        <f t="shared" si="461"/>
        <v>0</v>
      </c>
      <c r="U319" s="6">
        <f t="shared" si="461"/>
        <v>0</v>
      </c>
      <c r="V319" s="6">
        <f t="shared" si="461"/>
        <v>0</v>
      </c>
      <c r="W319" s="6">
        <f t="shared" ref="W319:Z320" si="462">SUM(W320)</f>
        <v>40</v>
      </c>
      <c r="X319" s="6">
        <f t="shared" si="462"/>
        <v>0</v>
      </c>
      <c r="Y319" s="6">
        <f t="shared" si="462"/>
        <v>40</v>
      </c>
      <c r="Z319" s="21">
        <f t="shared" si="462"/>
        <v>0</v>
      </c>
      <c r="AA319" s="6">
        <f t="shared" si="383"/>
        <v>0</v>
      </c>
      <c r="AB319" s="12">
        <f t="shared" ref="AB319:AB320" si="463">SUM(AB320)</f>
        <v>40</v>
      </c>
      <c r="AC319" s="12">
        <f t="shared" si="357"/>
        <v>0</v>
      </c>
      <c r="AD319" s="25"/>
    </row>
    <row r="320" spans="2:30">
      <c r="B320" s="16" t="s">
        <v>1</v>
      </c>
      <c r="C320" s="7" t="s">
        <v>22</v>
      </c>
      <c r="D320" s="8">
        <f>SUM(D321)</f>
        <v>0</v>
      </c>
      <c r="E320" s="8">
        <f>SUM(E321)</f>
        <v>0</v>
      </c>
      <c r="F320" s="8">
        <f t="shared" si="458"/>
        <v>0</v>
      </c>
      <c r="G320" s="8">
        <f t="shared" si="458"/>
        <v>0</v>
      </c>
      <c r="H320" s="8">
        <f t="shared" si="458"/>
        <v>0</v>
      </c>
      <c r="I320" s="8">
        <f t="shared" si="459"/>
        <v>0</v>
      </c>
      <c r="J320" s="8">
        <f t="shared" si="459"/>
        <v>0</v>
      </c>
      <c r="K320" s="8">
        <f t="shared" si="459"/>
        <v>0</v>
      </c>
      <c r="L320" s="8">
        <f t="shared" si="459"/>
        <v>0</v>
      </c>
      <c r="M320" s="8">
        <f>SUM(M321)</f>
        <v>0</v>
      </c>
      <c r="N320" s="8">
        <f>SUM(N321)</f>
        <v>0</v>
      </c>
      <c r="O320" s="8">
        <f t="shared" si="460"/>
        <v>0</v>
      </c>
      <c r="P320" s="8">
        <f t="shared" si="460"/>
        <v>0</v>
      </c>
      <c r="Q320" s="8">
        <f t="shared" si="460"/>
        <v>0</v>
      </c>
      <c r="R320" s="8">
        <f t="shared" si="461"/>
        <v>0</v>
      </c>
      <c r="S320" s="8">
        <f t="shared" si="461"/>
        <v>0</v>
      </c>
      <c r="T320" s="8">
        <f t="shared" si="461"/>
        <v>0</v>
      </c>
      <c r="U320" s="8">
        <f t="shared" si="461"/>
        <v>0</v>
      </c>
      <c r="V320" s="8">
        <f t="shared" si="461"/>
        <v>0</v>
      </c>
      <c r="W320" s="8">
        <f t="shared" si="462"/>
        <v>40</v>
      </c>
      <c r="X320" s="8">
        <f t="shared" si="462"/>
        <v>0</v>
      </c>
      <c r="Y320" s="8">
        <f t="shared" si="462"/>
        <v>40</v>
      </c>
      <c r="Z320" s="22">
        <f t="shared" si="462"/>
        <v>0</v>
      </c>
      <c r="AA320" s="8">
        <f t="shared" si="383"/>
        <v>0</v>
      </c>
      <c r="AB320" s="24">
        <f t="shared" si="463"/>
        <v>40</v>
      </c>
      <c r="AC320" s="24">
        <f t="shared" si="357"/>
        <v>0</v>
      </c>
      <c r="AD320" s="25"/>
    </row>
    <row r="321" spans="2:31">
      <c r="B321" s="16" t="s">
        <v>1</v>
      </c>
      <c r="C321" s="9" t="s">
        <v>27</v>
      </c>
      <c r="D321" s="8">
        <v>0</v>
      </c>
      <c r="E321" s="8">
        <v>0</v>
      </c>
      <c r="F321" s="8">
        <v>0</v>
      </c>
      <c r="G321" s="8">
        <v>0</v>
      </c>
      <c r="H321" s="8">
        <v>0</v>
      </c>
      <c r="I321" s="8">
        <v>0</v>
      </c>
      <c r="J321" s="8">
        <v>0</v>
      </c>
      <c r="K321" s="8">
        <v>0</v>
      </c>
      <c r="L321" s="8">
        <v>0</v>
      </c>
      <c r="M321" s="8">
        <v>0</v>
      </c>
      <c r="N321" s="8">
        <v>0</v>
      </c>
      <c r="O321" s="8">
        <v>0</v>
      </c>
      <c r="P321" s="8">
        <v>0</v>
      </c>
      <c r="Q321" s="8">
        <v>0</v>
      </c>
      <c r="R321" s="8">
        <v>0</v>
      </c>
      <c r="S321" s="8">
        <v>0</v>
      </c>
      <c r="T321" s="8">
        <v>0</v>
      </c>
      <c r="U321" s="8">
        <v>0</v>
      </c>
      <c r="V321" s="8">
        <v>0</v>
      </c>
      <c r="W321" s="8">
        <v>40</v>
      </c>
      <c r="X321" s="8">
        <v>0</v>
      </c>
      <c r="Y321" s="8">
        <v>40</v>
      </c>
      <c r="Z321" s="22">
        <v>0</v>
      </c>
      <c r="AA321" s="8">
        <f t="shared" si="383"/>
        <v>0</v>
      </c>
      <c r="AB321" s="24">
        <v>40</v>
      </c>
      <c r="AC321" s="24">
        <f t="shared" si="357"/>
        <v>0</v>
      </c>
      <c r="AD321" s="25"/>
    </row>
    <row r="322" spans="2:31">
      <c r="B322" s="16" t="s">
        <v>120</v>
      </c>
      <c r="C322" s="5" t="s">
        <v>121</v>
      </c>
      <c r="D322" s="6">
        <f t="shared" ref="D322:E324" si="464">SUM(D325,D328,D331,D334)</f>
        <v>46500</v>
      </c>
      <c r="E322" s="6">
        <f t="shared" si="464"/>
        <v>0</v>
      </c>
      <c r="F322" s="6">
        <f t="shared" ref="F322:H324" si="465">SUM(F325,F328,F331,F334)</f>
        <v>52794.74</v>
      </c>
      <c r="G322" s="6">
        <f t="shared" si="465"/>
        <v>0</v>
      </c>
      <c r="H322" s="6">
        <f t="shared" si="465"/>
        <v>0</v>
      </c>
      <c r="I322" s="6">
        <f t="shared" ref="I322:L324" si="466">SUM(I325,I328,I331,I334)</f>
        <v>52794.56594</v>
      </c>
      <c r="J322" s="6">
        <f t="shared" si="466"/>
        <v>0</v>
      </c>
      <c r="K322" s="6">
        <f t="shared" si="466"/>
        <v>0</v>
      </c>
      <c r="L322" s="6">
        <f t="shared" si="466"/>
        <v>0</v>
      </c>
      <c r="M322" s="6">
        <f t="shared" ref="M322:N324" si="467">SUM(M325,M328,M331,M334)</f>
        <v>64100</v>
      </c>
      <c r="N322" s="6">
        <f t="shared" si="467"/>
        <v>0</v>
      </c>
      <c r="O322" s="6">
        <f t="shared" ref="O322:Q324" si="468">SUM(O325,O328,O331,O334)</f>
        <v>64100</v>
      </c>
      <c r="P322" s="6">
        <f t="shared" si="468"/>
        <v>0</v>
      </c>
      <c r="Q322" s="6">
        <f t="shared" si="468"/>
        <v>0</v>
      </c>
      <c r="R322" s="6">
        <f t="shared" ref="R322:V324" si="469">SUM(R325,R328,R331,R334)</f>
        <v>38033.583059999997</v>
      </c>
      <c r="S322" s="6">
        <f t="shared" si="469"/>
        <v>0</v>
      </c>
      <c r="T322" s="6">
        <f t="shared" si="469"/>
        <v>0</v>
      </c>
      <c r="U322" s="6">
        <f t="shared" si="469"/>
        <v>0</v>
      </c>
      <c r="V322" s="6">
        <f t="shared" si="469"/>
        <v>0</v>
      </c>
      <c r="W322" s="6">
        <f t="shared" ref="W322:X324" si="470">SUM(W325,W328,W331,W334)</f>
        <v>68000</v>
      </c>
      <c r="X322" s="6">
        <f t="shared" si="470"/>
        <v>0</v>
      </c>
      <c r="Y322" s="6">
        <f t="shared" ref="Y322:Z324" si="471">SUM(Y325,Y328,Y331,Y334)</f>
        <v>68000</v>
      </c>
      <c r="Z322" s="21">
        <f t="shared" si="471"/>
        <v>0</v>
      </c>
      <c r="AA322" s="6">
        <f t="shared" si="383"/>
        <v>0</v>
      </c>
      <c r="AB322" s="12">
        <f t="shared" ref="AB322" si="472">SUM(AB325,AB328,AB331,AB334)</f>
        <v>66300</v>
      </c>
      <c r="AC322" s="12">
        <f t="shared" si="357"/>
        <v>-1700</v>
      </c>
      <c r="AD322" s="25"/>
      <c r="AE322" s="1">
        <f>66300-AB322</f>
        <v>0</v>
      </c>
    </row>
    <row r="323" spans="2:31">
      <c r="B323" s="16" t="s">
        <v>1</v>
      </c>
      <c r="C323" s="7" t="s">
        <v>22</v>
      </c>
      <c r="D323" s="8">
        <f t="shared" si="464"/>
        <v>46500</v>
      </c>
      <c r="E323" s="8">
        <f t="shared" si="464"/>
        <v>0</v>
      </c>
      <c r="F323" s="8">
        <f t="shared" si="465"/>
        <v>52794.74</v>
      </c>
      <c r="G323" s="8">
        <f t="shared" si="465"/>
        <v>0</v>
      </c>
      <c r="H323" s="8">
        <f t="shared" si="465"/>
        <v>0</v>
      </c>
      <c r="I323" s="8">
        <f t="shared" si="466"/>
        <v>52794.56594</v>
      </c>
      <c r="J323" s="8">
        <f t="shared" si="466"/>
        <v>0</v>
      </c>
      <c r="K323" s="8">
        <f t="shared" si="466"/>
        <v>0</v>
      </c>
      <c r="L323" s="8">
        <f t="shared" si="466"/>
        <v>0</v>
      </c>
      <c r="M323" s="8">
        <f t="shared" si="467"/>
        <v>64100</v>
      </c>
      <c r="N323" s="8">
        <f t="shared" si="467"/>
        <v>0</v>
      </c>
      <c r="O323" s="8">
        <f t="shared" si="468"/>
        <v>64100</v>
      </c>
      <c r="P323" s="8">
        <f t="shared" si="468"/>
        <v>0</v>
      </c>
      <c r="Q323" s="8">
        <f t="shared" si="468"/>
        <v>0</v>
      </c>
      <c r="R323" s="8">
        <f t="shared" si="469"/>
        <v>38033.583059999997</v>
      </c>
      <c r="S323" s="8">
        <f t="shared" si="469"/>
        <v>0</v>
      </c>
      <c r="T323" s="8">
        <f t="shared" si="469"/>
        <v>0</v>
      </c>
      <c r="U323" s="8">
        <f t="shared" si="469"/>
        <v>0</v>
      </c>
      <c r="V323" s="8">
        <f t="shared" si="469"/>
        <v>0</v>
      </c>
      <c r="W323" s="8">
        <f t="shared" si="470"/>
        <v>68000</v>
      </c>
      <c r="X323" s="8">
        <f t="shared" si="470"/>
        <v>0</v>
      </c>
      <c r="Y323" s="8">
        <f t="shared" si="471"/>
        <v>68000</v>
      </c>
      <c r="Z323" s="22">
        <f t="shared" si="471"/>
        <v>0</v>
      </c>
      <c r="AA323" s="8">
        <f t="shared" si="383"/>
        <v>0</v>
      </c>
      <c r="AB323" s="24">
        <f t="shared" ref="AB323" si="473">SUM(AB326,AB329,AB332,AB335)</f>
        <v>66300</v>
      </c>
      <c r="AC323" s="24">
        <f t="shared" si="357"/>
        <v>-1700</v>
      </c>
      <c r="AD323" s="25"/>
    </row>
    <row r="324" spans="2:31">
      <c r="B324" s="16" t="s">
        <v>1</v>
      </c>
      <c r="C324" s="9" t="s">
        <v>27</v>
      </c>
      <c r="D324" s="8">
        <f t="shared" si="464"/>
        <v>46500</v>
      </c>
      <c r="E324" s="8">
        <f t="shared" si="464"/>
        <v>0</v>
      </c>
      <c r="F324" s="8">
        <f t="shared" si="465"/>
        <v>52794.74</v>
      </c>
      <c r="G324" s="8">
        <f t="shared" si="465"/>
        <v>0</v>
      </c>
      <c r="H324" s="8">
        <f t="shared" si="465"/>
        <v>0</v>
      </c>
      <c r="I324" s="8">
        <f t="shared" si="466"/>
        <v>52794.56594</v>
      </c>
      <c r="J324" s="8">
        <f t="shared" si="466"/>
        <v>0</v>
      </c>
      <c r="K324" s="8">
        <f t="shared" si="466"/>
        <v>0</v>
      </c>
      <c r="L324" s="8">
        <f t="shared" si="466"/>
        <v>0</v>
      </c>
      <c r="M324" s="8">
        <f t="shared" si="467"/>
        <v>64100</v>
      </c>
      <c r="N324" s="8">
        <f t="shared" si="467"/>
        <v>0</v>
      </c>
      <c r="O324" s="8">
        <f t="shared" si="468"/>
        <v>64100</v>
      </c>
      <c r="P324" s="8">
        <f t="shared" si="468"/>
        <v>0</v>
      </c>
      <c r="Q324" s="8">
        <f t="shared" si="468"/>
        <v>0</v>
      </c>
      <c r="R324" s="8">
        <f t="shared" si="469"/>
        <v>38033.583059999997</v>
      </c>
      <c r="S324" s="8">
        <f t="shared" si="469"/>
        <v>0</v>
      </c>
      <c r="T324" s="8">
        <f t="shared" si="469"/>
        <v>0</v>
      </c>
      <c r="U324" s="8">
        <f t="shared" si="469"/>
        <v>0</v>
      </c>
      <c r="V324" s="8">
        <f t="shared" si="469"/>
        <v>0</v>
      </c>
      <c r="W324" s="8">
        <f t="shared" si="470"/>
        <v>68000</v>
      </c>
      <c r="X324" s="8">
        <f t="shared" si="470"/>
        <v>0</v>
      </c>
      <c r="Y324" s="8">
        <f t="shared" si="471"/>
        <v>68000</v>
      </c>
      <c r="Z324" s="22">
        <f t="shared" si="471"/>
        <v>0</v>
      </c>
      <c r="AA324" s="8">
        <f t="shared" si="383"/>
        <v>0</v>
      </c>
      <c r="AB324" s="24">
        <f t="shared" ref="AB324" si="474">SUM(AB327,AB330,AB333,AB336)</f>
        <v>66300</v>
      </c>
      <c r="AC324" s="24">
        <f t="shared" si="357"/>
        <v>-1700</v>
      </c>
      <c r="AD324" s="25"/>
    </row>
    <row r="325" spans="2:31" ht="30">
      <c r="B325" s="16" t="s">
        <v>122</v>
      </c>
      <c r="C325" s="5" t="s">
        <v>123</v>
      </c>
      <c r="D325" s="6">
        <f>SUM(D326)</f>
        <v>30000</v>
      </c>
      <c r="E325" s="6">
        <f>SUM(E326)</f>
        <v>0</v>
      </c>
      <c r="F325" s="6">
        <f t="shared" ref="F325:H326" si="475">SUM(F326)</f>
        <v>33627.15</v>
      </c>
      <c r="G325" s="6">
        <f t="shared" si="475"/>
        <v>0</v>
      </c>
      <c r="H325" s="6">
        <f t="shared" si="475"/>
        <v>0</v>
      </c>
      <c r="I325" s="6">
        <f t="shared" ref="I325:L326" si="476">SUM(I326)</f>
        <v>33627.148999999998</v>
      </c>
      <c r="J325" s="6">
        <f t="shared" si="476"/>
        <v>0</v>
      </c>
      <c r="K325" s="6">
        <f t="shared" si="476"/>
        <v>0</v>
      </c>
      <c r="L325" s="6">
        <f t="shared" si="476"/>
        <v>0</v>
      </c>
      <c r="M325" s="6">
        <f>SUM(M326)</f>
        <v>43500</v>
      </c>
      <c r="N325" s="6">
        <f>SUM(N326)</f>
        <v>0</v>
      </c>
      <c r="O325" s="6">
        <f t="shared" ref="O325:Q326" si="477">SUM(O326)</f>
        <v>43500</v>
      </c>
      <c r="P325" s="6">
        <f t="shared" si="477"/>
        <v>0</v>
      </c>
      <c r="Q325" s="6">
        <f t="shared" si="477"/>
        <v>0</v>
      </c>
      <c r="R325" s="6">
        <f t="shared" ref="R325:V326" si="478">SUM(R326)</f>
        <v>25636.116129999999</v>
      </c>
      <c r="S325" s="6">
        <f t="shared" si="478"/>
        <v>0</v>
      </c>
      <c r="T325" s="6">
        <f t="shared" si="478"/>
        <v>0</v>
      </c>
      <c r="U325" s="6">
        <f t="shared" si="478"/>
        <v>0</v>
      </c>
      <c r="V325" s="6">
        <f t="shared" si="478"/>
        <v>0</v>
      </c>
      <c r="W325" s="6">
        <f t="shared" ref="W325:AB326" si="479">SUM(W326)</f>
        <v>45000</v>
      </c>
      <c r="X325" s="6">
        <f t="shared" si="479"/>
        <v>0</v>
      </c>
      <c r="Y325" s="6">
        <f t="shared" si="479"/>
        <v>45000</v>
      </c>
      <c r="Z325" s="21">
        <f t="shared" si="479"/>
        <v>0</v>
      </c>
      <c r="AA325" s="6">
        <f t="shared" si="383"/>
        <v>0</v>
      </c>
      <c r="AB325" s="12">
        <f t="shared" si="479"/>
        <v>44000</v>
      </c>
      <c r="AC325" s="12">
        <f t="shared" si="357"/>
        <v>-1000</v>
      </c>
      <c r="AD325" s="25"/>
    </row>
    <row r="326" spans="2:31">
      <c r="B326" s="16" t="s">
        <v>1</v>
      </c>
      <c r="C326" s="7" t="s">
        <v>22</v>
      </c>
      <c r="D326" s="8">
        <f>SUM(D327)</f>
        <v>30000</v>
      </c>
      <c r="E326" s="8">
        <f>SUM(E327)</f>
        <v>0</v>
      </c>
      <c r="F326" s="8">
        <f t="shared" si="475"/>
        <v>33627.15</v>
      </c>
      <c r="G326" s="8">
        <f t="shared" si="475"/>
        <v>0</v>
      </c>
      <c r="H326" s="8">
        <f t="shared" si="475"/>
        <v>0</v>
      </c>
      <c r="I326" s="8">
        <f t="shared" si="476"/>
        <v>33627.148999999998</v>
      </c>
      <c r="J326" s="8">
        <f t="shared" si="476"/>
        <v>0</v>
      </c>
      <c r="K326" s="8">
        <f t="shared" si="476"/>
        <v>0</v>
      </c>
      <c r="L326" s="8">
        <f t="shared" si="476"/>
        <v>0</v>
      </c>
      <c r="M326" s="8">
        <f>SUM(M327)</f>
        <v>43500</v>
      </c>
      <c r="N326" s="8">
        <f>SUM(N327)</f>
        <v>0</v>
      </c>
      <c r="O326" s="8">
        <f t="shared" si="477"/>
        <v>43500</v>
      </c>
      <c r="P326" s="8">
        <f t="shared" si="477"/>
        <v>0</v>
      </c>
      <c r="Q326" s="8">
        <f t="shared" si="477"/>
        <v>0</v>
      </c>
      <c r="R326" s="8">
        <f t="shared" si="478"/>
        <v>25636.116129999999</v>
      </c>
      <c r="S326" s="8">
        <f t="shared" si="478"/>
        <v>0</v>
      </c>
      <c r="T326" s="8">
        <f t="shared" si="478"/>
        <v>0</v>
      </c>
      <c r="U326" s="8">
        <f t="shared" si="478"/>
        <v>0</v>
      </c>
      <c r="V326" s="8">
        <f t="shared" si="478"/>
        <v>0</v>
      </c>
      <c r="W326" s="8">
        <f t="shared" si="479"/>
        <v>45000</v>
      </c>
      <c r="X326" s="8">
        <f t="shared" si="479"/>
        <v>0</v>
      </c>
      <c r="Y326" s="8">
        <f t="shared" si="479"/>
        <v>45000</v>
      </c>
      <c r="Z326" s="22">
        <f t="shared" si="479"/>
        <v>0</v>
      </c>
      <c r="AA326" s="8">
        <f t="shared" si="383"/>
        <v>0</v>
      </c>
      <c r="AB326" s="24">
        <f t="shared" si="479"/>
        <v>44000</v>
      </c>
      <c r="AC326" s="24">
        <f t="shared" si="357"/>
        <v>-1000</v>
      </c>
      <c r="AD326" s="25"/>
    </row>
    <row r="327" spans="2:31">
      <c r="B327" s="16" t="s">
        <v>1</v>
      </c>
      <c r="C327" s="9" t="s">
        <v>27</v>
      </c>
      <c r="D327" s="8">
        <v>30000</v>
      </c>
      <c r="E327" s="8">
        <v>0</v>
      </c>
      <c r="F327" s="8">
        <v>33627.15</v>
      </c>
      <c r="G327" s="8">
        <v>0</v>
      </c>
      <c r="H327" s="8">
        <v>0</v>
      </c>
      <c r="I327" s="8">
        <v>33627.148999999998</v>
      </c>
      <c r="J327" s="8">
        <v>0</v>
      </c>
      <c r="K327" s="8">
        <v>0</v>
      </c>
      <c r="L327" s="8">
        <v>0</v>
      </c>
      <c r="M327" s="8">
        <v>43500</v>
      </c>
      <c r="N327" s="8">
        <v>0</v>
      </c>
      <c r="O327" s="8">
        <v>43500</v>
      </c>
      <c r="P327" s="8">
        <v>0</v>
      </c>
      <c r="Q327" s="8">
        <v>0</v>
      </c>
      <c r="R327" s="8">
        <v>25636.116129999999</v>
      </c>
      <c r="S327" s="8">
        <v>0</v>
      </c>
      <c r="T327" s="8">
        <v>0</v>
      </c>
      <c r="U327" s="8">
        <v>0</v>
      </c>
      <c r="V327" s="8">
        <v>0</v>
      </c>
      <c r="W327" s="8">
        <v>45000</v>
      </c>
      <c r="X327" s="8">
        <v>0</v>
      </c>
      <c r="Y327" s="8">
        <v>45000</v>
      </c>
      <c r="Z327" s="22">
        <v>0</v>
      </c>
      <c r="AA327" s="8">
        <f t="shared" si="383"/>
        <v>0</v>
      </c>
      <c r="AB327" s="24">
        <v>44000</v>
      </c>
      <c r="AC327" s="24">
        <f t="shared" ref="AC327:AC390" si="480">AB327-Y327</f>
        <v>-1000</v>
      </c>
      <c r="AD327" s="25"/>
    </row>
    <row r="328" spans="2:31" ht="30">
      <c r="B328" s="16" t="s">
        <v>124</v>
      </c>
      <c r="C328" s="5" t="s">
        <v>125</v>
      </c>
      <c r="D328" s="6">
        <f>SUM(D329)</f>
        <v>4000</v>
      </c>
      <c r="E328" s="6">
        <f>SUM(E329)</f>
        <v>0</v>
      </c>
      <c r="F328" s="6">
        <f t="shared" ref="F328:H329" si="481">SUM(F329)</f>
        <v>4277.91</v>
      </c>
      <c r="G328" s="6">
        <f t="shared" si="481"/>
        <v>0</v>
      </c>
      <c r="H328" s="6">
        <f t="shared" si="481"/>
        <v>0</v>
      </c>
      <c r="I328" s="6">
        <f t="shared" ref="I328:L329" si="482">SUM(I329)</f>
        <v>4277.9013999999997</v>
      </c>
      <c r="J328" s="6">
        <f t="shared" si="482"/>
        <v>0</v>
      </c>
      <c r="K328" s="6">
        <f t="shared" si="482"/>
        <v>0</v>
      </c>
      <c r="L328" s="6">
        <f t="shared" si="482"/>
        <v>0</v>
      </c>
      <c r="M328" s="6">
        <f>SUM(M329)</f>
        <v>4800</v>
      </c>
      <c r="N328" s="6">
        <f>SUM(N329)</f>
        <v>0</v>
      </c>
      <c r="O328" s="6">
        <f t="shared" ref="O328:Q329" si="483">SUM(O329)</f>
        <v>4800</v>
      </c>
      <c r="P328" s="6">
        <f t="shared" si="483"/>
        <v>0</v>
      </c>
      <c r="Q328" s="6">
        <f t="shared" si="483"/>
        <v>0</v>
      </c>
      <c r="R328" s="6">
        <f t="shared" ref="R328:V329" si="484">SUM(R329)</f>
        <v>3265.895</v>
      </c>
      <c r="S328" s="6">
        <f t="shared" si="484"/>
        <v>0</v>
      </c>
      <c r="T328" s="6">
        <f t="shared" si="484"/>
        <v>0</v>
      </c>
      <c r="U328" s="6">
        <f t="shared" si="484"/>
        <v>0</v>
      </c>
      <c r="V328" s="6">
        <f t="shared" si="484"/>
        <v>0</v>
      </c>
      <c r="W328" s="6">
        <f t="shared" ref="W328:AB329" si="485">SUM(W329)</f>
        <v>5300</v>
      </c>
      <c r="X328" s="6">
        <f t="shared" si="485"/>
        <v>0</v>
      </c>
      <c r="Y328" s="6">
        <f t="shared" si="485"/>
        <v>5300</v>
      </c>
      <c r="Z328" s="21">
        <f t="shared" si="485"/>
        <v>0</v>
      </c>
      <c r="AA328" s="6">
        <f t="shared" si="383"/>
        <v>0</v>
      </c>
      <c r="AB328" s="12">
        <f t="shared" si="485"/>
        <v>5000</v>
      </c>
      <c r="AC328" s="12">
        <f t="shared" si="480"/>
        <v>-300</v>
      </c>
      <c r="AD328" s="25"/>
    </row>
    <row r="329" spans="2:31">
      <c r="B329" s="16" t="s">
        <v>1</v>
      </c>
      <c r="C329" s="7" t="s">
        <v>22</v>
      </c>
      <c r="D329" s="8">
        <f>SUM(D330)</f>
        <v>4000</v>
      </c>
      <c r="E329" s="8">
        <f>SUM(E330)</f>
        <v>0</v>
      </c>
      <c r="F329" s="8">
        <f t="shared" si="481"/>
        <v>4277.91</v>
      </c>
      <c r="G329" s="8">
        <f t="shared" si="481"/>
        <v>0</v>
      </c>
      <c r="H329" s="8">
        <f t="shared" si="481"/>
        <v>0</v>
      </c>
      <c r="I329" s="8">
        <f t="shared" si="482"/>
        <v>4277.9013999999997</v>
      </c>
      <c r="J329" s="8">
        <f t="shared" si="482"/>
        <v>0</v>
      </c>
      <c r="K329" s="8">
        <f t="shared" si="482"/>
        <v>0</v>
      </c>
      <c r="L329" s="8">
        <f t="shared" si="482"/>
        <v>0</v>
      </c>
      <c r="M329" s="8">
        <f>SUM(M330)</f>
        <v>4800</v>
      </c>
      <c r="N329" s="8">
        <f>SUM(N330)</f>
        <v>0</v>
      </c>
      <c r="O329" s="8">
        <f t="shared" si="483"/>
        <v>4800</v>
      </c>
      <c r="P329" s="8">
        <f t="shared" si="483"/>
        <v>0</v>
      </c>
      <c r="Q329" s="8">
        <f t="shared" si="483"/>
        <v>0</v>
      </c>
      <c r="R329" s="8">
        <f t="shared" si="484"/>
        <v>3265.895</v>
      </c>
      <c r="S329" s="8">
        <f t="shared" si="484"/>
        <v>0</v>
      </c>
      <c r="T329" s="8">
        <f t="shared" si="484"/>
        <v>0</v>
      </c>
      <c r="U329" s="8">
        <f t="shared" si="484"/>
        <v>0</v>
      </c>
      <c r="V329" s="8">
        <f t="shared" si="484"/>
        <v>0</v>
      </c>
      <c r="W329" s="8">
        <f t="shared" si="485"/>
        <v>5300</v>
      </c>
      <c r="X329" s="8">
        <f t="shared" si="485"/>
        <v>0</v>
      </c>
      <c r="Y329" s="8">
        <f t="shared" si="485"/>
        <v>5300</v>
      </c>
      <c r="Z329" s="22">
        <f t="shared" si="485"/>
        <v>0</v>
      </c>
      <c r="AA329" s="8">
        <f t="shared" si="383"/>
        <v>0</v>
      </c>
      <c r="AB329" s="24">
        <f t="shared" si="485"/>
        <v>5000</v>
      </c>
      <c r="AC329" s="24">
        <f t="shared" si="480"/>
        <v>-300</v>
      </c>
      <c r="AD329" s="25"/>
    </row>
    <row r="330" spans="2:31">
      <c r="B330" s="16" t="s">
        <v>1</v>
      </c>
      <c r="C330" s="9" t="s">
        <v>27</v>
      </c>
      <c r="D330" s="8">
        <v>4000</v>
      </c>
      <c r="E330" s="8">
        <v>0</v>
      </c>
      <c r="F330" s="8">
        <v>4277.91</v>
      </c>
      <c r="G330" s="8">
        <v>0</v>
      </c>
      <c r="H330" s="8">
        <v>0</v>
      </c>
      <c r="I330" s="8">
        <v>4277.9013999999997</v>
      </c>
      <c r="J330" s="8">
        <v>0</v>
      </c>
      <c r="K330" s="8">
        <v>0</v>
      </c>
      <c r="L330" s="8">
        <v>0</v>
      </c>
      <c r="M330" s="8">
        <v>4800</v>
      </c>
      <c r="N330" s="8">
        <v>0</v>
      </c>
      <c r="O330" s="8">
        <v>4800</v>
      </c>
      <c r="P330" s="8">
        <v>0</v>
      </c>
      <c r="Q330" s="8">
        <v>0</v>
      </c>
      <c r="R330" s="8">
        <v>3265.895</v>
      </c>
      <c r="S330" s="8">
        <v>0</v>
      </c>
      <c r="T330" s="8">
        <v>0</v>
      </c>
      <c r="U330" s="8">
        <v>0</v>
      </c>
      <c r="V330" s="8">
        <v>0</v>
      </c>
      <c r="W330" s="8">
        <v>5300</v>
      </c>
      <c r="X330" s="8">
        <v>0</v>
      </c>
      <c r="Y330" s="8">
        <v>5300</v>
      </c>
      <c r="Z330" s="22">
        <v>0</v>
      </c>
      <c r="AA330" s="8">
        <f t="shared" si="383"/>
        <v>0</v>
      </c>
      <c r="AB330" s="24">
        <v>5000</v>
      </c>
      <c r="AC330" s="24">
        <f t="shared" si="480"/>
        <v>-300</v>
      </c>
      <c r="AD330" s="25"/>
    </row>
    <row r="331" spans="2:31" ht="30">
      <c r="B331" s="16" t="s">
        <v>126</v>
      </c>
      <c r="C331" s="5" t="s">
        <v>127</v>
      </c>
      <c r="D331" s="6">
        <f>SUM(D332)</f>
        <v>4500</v>
      </c>
      <c r="E331" s="6">
        <f>SUM(E332)</f>
        <v>0</v>
      </c>
      <c r="F331" s="6">
        <f t="shared" ref="F331:H332" si="486">SUM(F332)</f>
        <v>5073.33</v>
      </c>
      <c r="G331" s="6">
        <f t="shared" si="486"/>
        <v>0</v>
      </c>
      <c r="H331" s="6">
        <f t="shared" si="486"/>
        <v>0</v>
      </c>
      <c r="I331" s="6">
        <f t="shared" ref="I331:L332" si="487">SUM(I332)</f>
        <v>5073.2299999999996</v>
      </c>
      <c r="J331" s="6">
        <f t="shared" si="487"/>
        <v>0</v>
      </c>
      <c r="K331" s="6">
        <f t="shared" si="487"/>
        <v>0</v>
      </c>
      <c r="L331" s="6">
        <f t="shared" si="487"/>
        <v>0</v>
      </c>
      <c r="M331" s="6">
        <f>SUM(M332)</f>
        <v>5800</v>
      </c>
      <c r="N331" s="6">
        <f>SUM(N332)</f>
        <v>0</v>
      </c>
      <c r="O331" s="6">
        <f t="shared" ref="O331:Q332" si="488">SUM(O332)</f>
        <v>5800</v>
      </c>
      <c r="P331" s="6">
        <f t="shared" si="488"/>
        <v>0</v>
      </c>
      <c r="Q331" s="6">
        <f t="shared" si="488"/>
        <v>0</v>
      </c>
      <c r="R331" s="6">
        <f t="shared" ref="R331:V332" si="489">SUM(R332)</f>
        <v>3800.4575</v>
      </c>
      <c r="S331" s="6">
        <f t="shared" si="489"/>
        <v>0</v>
      </c>
      <c r="T331" s="6">
        <f t="shared" si="489"/>
        <v>0</v>
      </c>
      <c r="U331" s="6">
        <f t="shared" si="489"/>
        <v>0</v>
      </c>
      <c r="V331" s="6">
        <f t="shared" si="489"/>
        <v>0</v>
      </c>
      <c r="W331" s="6">
        <f t="shared" ref="W331:AB332" si="490">SUM(W332)</f>
        <v>6500</v>
      </c>
      <c r="X331" s="6">
        <f t="shared" si="490"/>
        <v>0</v>
      </c>
      <c r="Y331" s="6">
        <f t="shared" si="490"/>
        <v>6500</v>
      </c>
      <c r="Z331" s="21">
        <f t="shared" si="490"/>
        <v>0</v>
      </c>
      <c r="AA331" s="6">
        <f t="shared" si="383"/>
        <v>0</v>
      </c>
      <c r="AB331" s="12">
        <f t="shared" si="490"/>
        <v>6100</v>
      </c>
      <c r="AC331" s="12">
        <f t="shared" si="480"/>
        <v>-400</v>
      </c>
      <c r="AD331" s="25"/>
    </row>
    <row r="332" spans="2:31">
      <c r="B332" s="16" t="s">
        <v>1</v>
      </c>
      <c r="C332" s="7" t="s">
        <v>22</v>
      </c>
      <c r="D332" s="8">
        <f>SUM(D333)</f>
        <v>4500</v>
      </c>
      <c r="E332" s="8">
        <f>SUM(E333)</f>
        <v>0</v>
      </c>
      <c r="F332" s="8">
        <f t="shared" si="486"/>
        <v>5073.33</v>
      </c>
      <c r="G332" s="8">
        <f t="shared" si="486"/>
        <v>0</v>
      </c>
      <c r="H332" s="8">
        <f t="shared" si="486"/>
        <v>0</v>
      </c>
      <c r="I332" s="8">
        <f t="shared" si="487"/>
        <v>5073.2299999999996</v>
      </c>
      <c r="J332" s="8">
        <f t="shared" si="487"/>
        <v>0</v>
      </c>
      <c r="K332" s="8">
        <f t="shared" si="487"/>
        <v>0</v>
      </c>
      <c r="L332" s="8">
        <f t="shared" si="487"/>
        <v>0</v>
      </c>
      <c r="M332" s="8">
        <f>SUM(M333)</f>
        <v>5800</v>
      </c>
      <c r="N332" s="8">
        <f>SUM(N333)</f>
        <v>0</v>
      </c>
      <c r="O332" s="8">
        <f t="shared" si="488"/>
        <v>5800</v>
      </c>
      <c r="P332" s="8">
        <f t="shared" si="488"/>
        <v>0</v>
      </c>
      <c r="Q332" s="8">
        <f t="shared" si="488"/>
        <v>0</v>
      </c>
      <c r="R332" s="8">
        <f t="shared" si="489"/>
        <v>3800.4575</v>
      </c>
      <c r="S332" s="8">
        <f t="shared" si="489"/>
        <v>0</v>
      </c>
      <c r="T332" s="8">
        <f t="shared" si="489"/>
        <v>0</v>
      </c>
      <c r="U332" s="8">
        <f t="shared" si="489"/>
        <v>0</v>
      </c>
      <c r="V332" s="8">
        <f t="shared" si="489"/>
        <v>0</v>
      </c>
      <c r="W332" s="8">
        <f t="shared" si="490"/>
        <v>6500</v>
      </c>
      <c r="X332" s="8">
        <f t="shared" si="490"/>
        <v>0</v>
      </c>
      <c r="Y332" s="8">
        <f t="shared" si="490"/>
        <v>6500</v>
      </c>
      <c r="Z332" s="22">
        <f t="shared" si="490"/>
        <v>0</v>
      </c>
      <c r="AA332" s="8">
        <f t="shared" si="383"/>
        <v>0</v>
      </c>
      <c r="AB332" s="24">
        <f t="shared" si="490"/>
        <v>6100</v>
      </c>
      <c r="AC332" s="24">
        <f t="shared" si="480"/>
        <v>-400</v>
      </c>
      <c r="AD332" s="25"/>
    </row>
    <row r="333" spans="2:31">
      <c r="B333" s="16" t="s">
        <v>1</v>
      </c>
      <c r="C333" s="9" t="s">
        <v>27</v>
      </c>
      <c r="D333" s="8">
        <v>4500</v>
      </c>
      <c r="E333" s="8">
        <v>0</v>
      </c>
      <c r="F333" s="8">
        <v>5073.33</v>
      </c>
      <c r="G333" s="8">
        <v>0</v>
      </c>
      <c r="H333" s="8">
        <v>0</v>
      </c>
      <c r="I333" s="8">
        <v>5073.2299999999996</v>
      </c>
      <c r="J333" s="8">
        <v>0</v>
      </c>
      <c r="K333" s="8">
        <v>0</v>
      </c>
      <c r="L333" s="8">
        <v>0</v>
      </c>
      <c r="M333" s="8">
        <v>5800</v>
      </c>
      <c r="N333" s="8">
        <v>0</v>
      </c>
      <c r="O333" s="8">
        <v>5800</v>
      </c>
      <c r="P333" s="8">
        <v>0</v>
      </c>
      <c r="Q333" s="8">
        <v>0</v>
      </c>
      <c r="R333" s="8">
        <v>3800.4575</v>
      </c>
      <c r="S333" s="8">
        <v>0</v>
      </c>
      <c r="T333" s="8">
        <v>0</v>
      </c>
      <c r="U333" s="8">
        <v>0</v>
      </c>
      <c r="V333" s="8">
        <v>0</v>
      </c>
      <c r="W333" s="8">
        <v>6500</v>
      </c>
      <c r="X333" s="8">
        <v>0</v>
      </c>
      <c r="Y333" s="8">
        <v>6500</v>
      </c>
      <c r="Z333" s="22">
        <v>0</v>
      </c>
      <c r="AA333" s="8">
        <f t="shared" si="383"/>
        <v>0</v>
      </c>
      <c r="AB333" s="24">
        <v>6100</v>
      </c>
      <c r="AC333" s="24">
        <f t="shared" si="480"/>
        <v>-400</v>
      </c>
      <c r="AD333" s="25"/>
    </row>
    <row r="334" spans="2:31" ht="30">
      <c r="B334" s="16" t="s">
        <v>128</v>
      </c>
      <c r="C334" s="5" t="s">
        <v>129</v>
      </c>
      <c r="D334" s="6">
        <f>SUM(D335)</f>
        <v>8000</v>
      </c>
      <c r="E334" s="6">
        <f>SUM(E335)</f>
        <v>0</v>
      </c>
      <c r="F334" s="6">
        <f t="shared" ref="F334:H335" si="491">SUM(F335)</f>
        <v>9816.35</v>
      </c>
      <c r="G334" s="6">
        <f t="shared" si="491"/>
        <v>0</v>
      </c>
      <c r="H334" s="6">
        <f t="shared" si="491"/>
        <v>0</v>
      </c>
      <c r="I334" s="6">
        <f t="shared" ref="I334:L335" si="492">SUM(I335)</f>
        <v>9816.2855400000008</v>
      </c>
      <c r="J334" s="6">
        <f t="shared" si="492"/>
        <v>0</v>
      </c>
      <c r="K334" s="6">
        <f t="shared" si="492"/>
        <v>0</v>
      </c>
      <c r="L334" s="6">
        <f t="shared" si="492"/>
        <v>0</v>
      </c>
      <c r="M334" s="6">
        <f>SUM(M335)</f>
        <v>10000</v>
      </c>
      <c r="N334" s="6">
        <f>SUM(N335)</f>
        <v>0</v>
      </c>
      <c r="O334" s="6">
        <f t="shared" ref="O334:Q335" si="493">SUM(O335)</f>
        <v>10000</v>
      </c>
      <c r="P334" s="6">
        <f t="shared" si="493"/>
        <v>0</v>
      </c>
      <c r="Q334" s="6">
        <f t="shared" si="493"/>
        <v>0</v>
      </c>
      <c r="R334" s="6">
        <f t="shared" ref="R334:V335" si="494">SUM(R335)</f>
        <v>5331.1144299999996</v>
      </c>
      <c r="S334" s="6">
        <f t="shared" si="494"/>
        <v>0</v>
      </c>
      <c r="T334" s="6">
        <f t="shared" si="494"/>
        <v>0</v>
      </c>
      <c r="U334" s="6">
        <f t="shared" si="494"/>
        <v>0</v>
      </c>
      <c r="V334" s="6">
        <f t="shared" si="494"/>
        <v>0</v>
      </c>
      <c r="W334" s="6">
        <f t="shared" ref="W334:AB335" si="495">SUM(W335)</f>
        <v>11200</v>
      </c>
      <c r="X334" s="6">
        <f t="shared" si="495"/>
        <v>0</v>
      </c>
      <c r="Y334" s="6">
        <f t="shared" si="495"/>
        <v>11200</v>
      </c>
      <c r="Z334" s="21">
        <f t="shared" si="495"/>
        <v>0</v>
      </c>
      <c r="AA334" s="6">
        <f t="shared" si="383"/>
        <v>0</v>
      </c>
      <c r="AB334" s="12">
        <f t="shared" si="495"/>
        <v>11200</v>
      </c>
      <c r="AC334" s="12">
        <f t="shared" si="480"/>
        <v>0</v>
      </c>
      <c r="AD334" s="25"/>
    </row>
    <row r="335" spans="2:31">
      <c r="B335" s="16" t="s">
        <v>1</v>
      </c>
      <c r="C335" s="7" t="s">
        <v>22</v>
      </c>
      <c r="D335" s="8">
        <f>SUM(D336)</f>
        <v>8000</v>
      </c>
      <c r="E335" s="8">
        <f>SUM(E336)</f>
        <v>0</v>
      </c>
      <c r="F335" s="8">
        <f t="shared" si="491"/>
        <v>9816.35</v>
      </c>
      <c r="G335" s="8">
        <f t="shared" si="491"/>
        <v>0</v>
      </c>
      <c r="H335" s="8">
        <f t="shared" si="491"/>
        <v>0</v>
      </c>
      <c r="I335" s="8">
        <f t="shared" si="492"/>
        <v>9816.2855400000008</v>
      </c>
      <c r="J335" s="8">
        <f t="shared" si="492"/>
        <v>0</v>
      </c>
      <c r="K335" s="8">
        <f t="shared" si="492"/>
        <v>0</v>
      </c>
      <c r="L335" s="8">
        <f t="shared" si="492"/>
        <v>0</v>
      </c>
      <c r="M335" s="8">
        <f>SUM(M336)</f>
        <v>10000</v>
      </c>
      <c r="N335" s="8">
        <f>SUM(N336)</f>
        <v>0</v>
      </c>
      <c r="O335" s="8">
        <f t="shared" si="493"/>
        <v>10000</v>
      </c>
      <c r="P335" s="8">
        <f t="shared" si="493"/>
        <v>0</v>
      </c>
      <c r="Q335" s="8">
        <f t="shared" si="493"/>
        <v>0</v>
      </c>
      <c r="R335" s="8">
        <f t="shared" si="494"/>
        <v>5331.1144299999996</v>
      </c>
      <c r="S335" s="8">
        <f t="shared" si="494"/>
        <v>0</v>
      </c>
      <c r="T335" s="8">
        <f t="shared" si="494"/>
        <v>0</v>
      </c>
      <c r="U335" s="8">
        <f t="shared" si="494"/>
        <v>0</v>
      </c>
      <c r="V335" s="8">
        <f t="shared" si="494"/>
        <v>0</v>
      </c>
      <c r="W335" s="8">
        <f t="shared" si="495"/>
        <v>11200</v>
      </c>
      <c r="X335" s="8">
        <f t="shared" si="495"/>
        <v>0</v>
      </c>
      <c r="Y335" s="8">
        <f t="shared" si="495"/>
        <v>11200</v>
      </c>
      <c r="Z335" s="22">
        <f t="shared" si="495"/>
        <v>0</v>
      </c>
      <c r="AA335" s="8">
        <f t="shared" si="383"/>
        <v>0</v>
      </c>
      <c r="AB335" s="24">
        <f t="shared" si="495"/>
        <v>11200</v>
      </c>
      <c r="AC335" s="24">
        <f t="shared" si="480"/>
        <v>0</v>
      </c>
      <c r="AD335" s="25"/>
    </row>
    <row r="336" spans="2:31">
      <c r="B336" s="16" t="s">
        <v>1</v>
      </c>
      <c r="C336" s="9" t="s">
        <v>27</v>
      </c>
      <c r="D336" s="8">
        <v>8000</v>
      </c>
      <c r="E336" s="8">
        <v>0</v>
      </c>
      <c r="F336" s="8">
        <v>9816.35</v>
      </c>
      <c r="G336" s="8">
        <v>0</v>
      </c>
      <c r="H336" s="8">
        <v>0</v>
      </c>
      <c r="I336" s="8">
        <v>9816.2855400000008</v>
      </c>
      <c r="J336" s="8">
        <v>0</v>
      </c>
      <c r="K336" s="8">
        <v>0</v>
      </c>
      <c r="L336" s="8">
        <v>0</v>
      </c>
      <c r="M336" s="8">
        <v>10000</v>
      </c>
      <c r="N336" s="8">
        <v>0</v>
      </c>
      <c r="O336" s="8">
        <v>10000</v>
      </c>
      <c r="P336" s="8">
        <v>0</v>
      </c>
      <c r="Q336" s="8">
        <v>0</v>
      </c>
      <c r="R336" s="8">
        <v>5331.1144299999996</v>
      </c>
      <c r="S336" s="8">
        <v>0</v>
      </c>
      <c r="T336" s="8">
        <v>0</v>
      </c>
      <c r="U336" s="8">
        <v>0</v>
      </c>
      <c r="V336" s="8">
        <v>0</v>
      </c>
      <c r="W336" s="8">
        <v>11200</v>
      </c>
      <c r="X336" s="8">
        <v>0</v>
      </c>
      <c r="Y336" s="8">
        <v>11200</v>
      </c>
      <c r="Z336" s="22">
        <v>0</v>
      </c>
      <c r="AA336" s="8">
        <f t="shared" si="383"/>
        <v>0</v>
      </c>
      <c r="AB336" s="24">
        <v>11200</v>
      </c>
      <c r="AC336" s="24">
        <f t="shared" si="480"/>
        <v>0</v>
      </c>
      <c r="AD336" s="25"/>
    </row>
    <row r="337" spans="2:31" ht="45">
      <c r="B337" s="16" t="s">
        <v>130</v>
      </c>
      <c r="C337" s="5" t="s">
        <v>131</v>
      </c>
      <c r="D337" s="6">
        <f t="shared" ref="D337:Z337" si="496">SUM(D339,D345)</f>
        <v>6500</v>
      </c>
      <c r="E337" s="6">
        <f t="shared" si="496"/>
        <v>0</v>
      </c>
      <c r="F337" s="6">
        <f t="shared" si="496"/>
        <v>6459.55</v>
      </c>
      <c r="G337" s="6">
        <f t="shared" si="496"/>
        <v>0</v>
      </c>
      <c r="H337" s="6">
        <f t="shared" si="496"/>
        <v>0</v>
      </c>
      <c r="I337" s="6">
        <f t="shared" si="496"/>
        <v>6337.2184600000001</v>
      </c>
      <c r="J337" s="6">
        <f t="shared" si="496"/>
        <v>0</v>
      </c>
      <c r="K337" s="6">
        <f t="shared" si="496"/>
        <v>0</v>
      </c>
      <c r="L337" s="6">
        <f t="shared" si="496"/>
        <v>0</v>
      </c>
      <c r="M337" s="6">
        <f t="shared" si="496"/>
        <v>7300</v>
      </c>
      <c r="N337" s="6">
        <f t="shared" si="496"/>
        <v>0</v>
      </c>
      <c r="O337" s="6">
        <f t="shared" si="496"/>
        <v>7300</v>
      </c>
      <c r="P337" s="6">
        <f t="shared" si="496"/>
        <v>0</v>
      </c>
      <c r="Q337" s="6">
        <f t="shared" si="496"/>
        <v>0</v>
      </c>
      <c r="R337" s="6">
        <f t="shared" si="496"/>
        <v>4457.9461400000009</v>
      </c>
      <c r="S337" s="6">
        <f t="shared" si="496"/>
        <v>0</v>
      </c>
      <c r="T337" s="6">
        <f t="shared" si="496"/>
        <v>0</v>
      </c>
      <c r="U337" s="6">
        <f t="shared" si="496"/>
        <v>0</v>
      </c>
      <c r="V337" s="6">
        <f t="shared" si="496"/>
        <v>0</v>
      </c>
      <c r="W337" s="6">
        <f t="shared" si="496"/>
        <v>8000</v>
      </c>
      <c r="X337" s="6">
        <f t="shared" si="496"/>
        <v>0</v>
      </c>
      <c r="Y337" s="6">
        <f t="shared" si="496"/>
        <v>8000</v>
      </c>
      <c r="Z337" s="21">
        <f t="shared" si="496"/>
        <v>0</v>
      </c>
      <c r="AA337" s="6">
        <f t="shared" si="383"/>
        <v>0</v>
      </c>
      <c r="AB337" s="12">
        <f t="shared" ref="AB337" si="497">SUM(AB339,AB345)</f>
        <v>7350</v>
      </c>
      <c r="AC337" s="12">
        <f t="shared" si="480"/>
        <v>-650</v>
      </c>
      <c r="AD337" s="25"/>
    </row>
    <row r="338" spans="2:31">
      <c r="B338" s="16" t="s">
        <v>1</v>
      </c>
      <c r="C338" s="7" t="s">
        <v>21</v>
      </c>
      <c r="D338" s="8">
        <v>537</v>
      </c>
      <c r="E338" s="8">
        <v>0</v>
      </c>
      <c r="F338" s="8">
        <v>0</v>
      </c>
      <c r="G338" s="8">
        <v>0</v>
      </c>
      <c r="H338" s="8">
        <v>0</v>
      </c>
      <c r="I338" s="8">
        <v>0</v>
      </c>
      <c r="J338" s="8">
        <v>0</v>
      </c>
      <c r="K338" s="8">
        <v>0</v>
      </c>
      <c r="L338" s="8">
        <v>0</v>
      </c>
      <c r="M338" s="8">
        <v>0</v>
      </c>
      <c r="N338" s="8">
        <v>0</v>
      </c>
      <c r="O338" s="8">
        <v>0</v>
      </c>
      <c r="P338" s="8">
        <v>0</v>
      </c>
      <c r="Q338" s="8">
        <v>0</v>
      </c>
      <c r="R338" s="8">
        <v>0</v>
      </c>
      <c r="S338" s="8">
        <v>0</v>
      </c>
      <c r="T338" s="8">
        <v>0</v>
      </c>
      <c r="U338" s="8">
        <v>0</v>
      </c>
      <c r="V338" s="8">
        <v>0</v>
      </c>
      <c r="W338" s="8">
        <v>554</v>
      </c>
      <c r="X338" s="8">
        <v>0</v>
      </c>
      <c r="Y338" s="8">
        <v>554</v>
      </c>
      <c r="Z338" s="22">
        <v>0</v>
      </c>
      <c r="AA338" s="8">
        <f t="shared" si="383"/>
        <v>0</v>
      </c>
      <c r="AB338" s="24">
        <v>554</v>
      </c>
      <c r="AC338" s="24">
        <f t="shared" si="480"/>
        <v>0</v>
      </c>
      <c r="AD338" s="25"/>
    </row>
    <row r="339" spans="2:31">
      <c r="B339" s="16" t="s">
        <v>1</v>
      </c>
      <c r="C339" s="7" t="s">
        <v>22</v>
      </c>
      <c r="D339" s="8">
        <f t="shared" ref="D339:Z339" si="498">SUM(D340:D342)</f>
        <v>6395</v>
      </c>
      <c r="E339" s="8">
        <f t="shared" si="498"/>
        <v>0</v>
      </c>
      <c r="F339" s="8">
        <f t="shared" si="498"/>
        <v>6346.24</v>
      </c>
      <c r="G339" s="8">
        <f t="shared" si="498"/>
        <v>0</v>
      </c>
      <c r="H339" s="8">
        <f t="shared" si="498"/>
        <v>0</v>
      </c>
      <c r="I339" s="8">
        <f t="shared" si="498"/>
        <v>6224.6743900000001</v>
      </c>
      <c r="J339" s="8">
        <f t="shared" si="498"/>
        <v>0</v>
      </c>
      <c r="K339" s="8">
        <f t="shared" si="498"/>
        <v>0</v>
      </c>
      <c r="L339" s="8">
        <f t="shared" si="498"/>
        <v>0</v>
      </c>
      <c r="M339" s="8">
        <f t="shared" si="498"/>
        <v>7210</v>
      </c>
      <c r="N339" s="8">
        <f t="shared" si="498"/>
        <v>0</v>
      </c>
      <c r="O339" s="8">
        <f t="shared" si="498"/>
        <v>7170</v>
      </c>
      <c r="P339" s="8">
        <f t="shared" si="498"/>
        <v>0</v>
      </c>
      <c r="Q339" s="8">
        <f t="shared" si="498"/>
        <v>0</v>
      </c>
      <c r="R339" s="8">
        <f t="shared" si="498"/>
        <v>4382.4371200000005</v>
      </c>
      <c r="S339" s="8">
        <f t="shared" si="498"/>
        <v>0</v>
      </c>
      <c r="T339" s="8">
        <f t="shared" si="498"/>
        <v>0</v>
      </c>
      <c r="U339" s="8">
        <f t="shared" si="498"/>
        <v>0</v>
      </c>
      <c r="V339" s="8">
        <f t="shared" si="498"/>
        <v>0</v>
      </c>
      <c r="W339" s="8">
        <f t="shared" si="498"/>
        <v>7764</v>
      </c>
      <c r="X339" s="8">
        <f t="shared" si="498"/>
        <v>0</v>
      </c>
      <c r="Y339" s="8">
        <f t="shared" si="498"/>
        <v>7764</v>
      </c>
      <c r="Z339" s="22">
        <f t="shared" si="498"/>
        <v>0</v>
      </c>
      <c r="AA339" s="8">
        <f t="shared" si="383"/>
        <v>0</v>
      </c>
      <c r="AB339" s="24">
        <f t="shared" ref="AB339" si="499">SUM(AB340:AB342)</f>
        <v>7250</v>
      </c>
      <c r="AC339" s="24">
        <f t="shared" si="480"/>
        <v>-514</v>
      </c>
      <c r="AD339" s="25"/>
    </row>
    <row r="340" spans="2:31">
      <c r="B340" s="16" t="s">
        <v>1</v>
      </c>
      <c r="C340" s="9" t="s">
        <v>24</v>
      </c>
      <c r="D340" s="8">
        <v>6316</v>
      </c>
      <c r="E340" s="8">
        <v>0</v>
      </c>
      <c r="F340" s="8">
        <v>6257.26</v>
      </c>
      <c r="G340" s="8">
        <v>0</v>
      </c>
      <c r="H340" s="8">
        <v>0</v>
      </c>
      <c r="I340" s="8">
        <v>6136.1708699999999</v>
      </c>
      <c r="J340" s="8">
        <v>0</v>
      </c>
      <c r="K340" s="8">
        <v>0</v>
      </c>
      <c r="L340" s="8">
        <v>0</v>
      </c>
      <c r="M340" s="8">
        <v>7130</v>
      </c>
      <c r="N340" s="8">
        <v>0</v>
      </c>
      <c r="O340" s="8">
        <v>7123</v>
      </c>
      <c r="P340" s="8">
        <v>0</v>
      </c>
      <c r="Q340" s="8">
        <v>0</v>
      </c>
      <c r="R340" s="8">
        <v>4345.6406500000003</v>
      </c>
      <c r="S340" s="8">
        <v>0</v>
      </c>
      <c r="T340" s="8">
        <v>0</v>
      </c>
      <c r="U340" s="8">
        <v>0</v>
      </c>
      <c r="V340" s="8">
        <v>0</v>
      </c>
      <c r="W340" s="8">
        <v>7676</v>
      </c>
      <c r="X340" s="8">
        <v>0</v>
      </c>
      <c r="Y340" s="8">
        <v>7676</v>
      </c>
      <c r="Z340" s="22">
        <v>0</v>
      </c>
      <c r="AA340" s="8">
        <f t="shared" ref="AA340:AA403" si="500">Y340-W340</f>
        <v>0</v>
      </c>
      <c r="AB340" s="24">
        <f>7676-514</f>
        <v>7162</v>
      </c>
      <c r="AC340" s="24">
        <f t="shared" si="480"/>
        <v>-514</v>
      </c>
      <c r="AD340" s="25"/>
      <c r="AE340" s="1">
        <f>7350-AB337</f>
        <v>0</v>
      </c>
    </row>
    <row r="341" spans="2:31">
      <c r="B341" s="16" t="s">
        <v>1</v>
      </c>
      <c r="C341" s="9" t="s">
        <v>27</v>
      </c>
      <c r="D341" s="8">
        <v>30</v>
      </c>
      <c r="E341" s="8">
        <v>0</v>
      </c>
      <c r="F341" s="8">
        <v>50</v>
      </c>
      <c r="G341" s="8">
        <v>0</v>
      </c>
      <c r="H341" s="8">
        <v>0</v>
      </c>
      <c r="I341" s="8">
        <v>50</v>
      </c>
      <c r="J341" s="8">
        <v>0</v>
      </c>
      <c r="K341" s="8">
        <v>0</v>
      </c>
      <c r="L341" s="8">
        <v>0</v>
      </c>
      <c r="M341" s="8">
        <v>30</v>
      </c>
      <c r="N341" s="8">
        <v>0</v>
      </c>
      <c r="O341" s="8">
        <v>37</v>
      </c>
      <c r="P341" s="8">
        <v>0</v>
      </c>
      <c r="Q341" s="8">
        <v>0</v>
      </c>
      <c r="R341" s="8">
        <v>34.034520000000001</v>
      </c>
      <c r="S341" s="8">
        <v>0</v>
      </c>
      <c r="T341" s="8">
        <v>0</v>
      </c>
      <c r="U341" s="8">
        <v>0</v>
      </c>
      <c r="V341" s="8">
        <v>0</v>
      </c>
      <c r="W341" s="8">
        <v>40</v>
      </c>
      <c r="X341" s="8">
        <v>0</v>
      </c>
      <c r="Y341" s="8">
        <v>40</v>
      </c>
      <c r="Z341" s="22">
        <v>0</v>
      </c>
      <c r="AA341" s="8">
        <f t="shared" si="500"/>
        <v>0</v>
      </c>
      <c r="AB341" s="24">
        <v>40</v>
      </c>
      <c r="AC341" s="24">
        <f t="shared" si="480"/>
        <v>0</v>
      </c>
      <c r="AD341" s="25"/>
    </row>
    <row r="342" spans="2:31">
      <c r="B342" s="16" t="s">
        <v>1</v>
      </c>
      <c r="C342" s="9" t="s">
        <v>28</v>
      </c>
      <c r="D342" s="8">
        <f>SUM(D343)</f>
        <v>49</v>
      </c>
      <c r="E342" s="8">
        <f>SUM(E343)</f>
        <v>0</v>
      </c>
      <c r="F342" s="8">
        <f t="shared" ref="F342:H343" si="501">SUM(F343)</f>
        <v>38.979999999999997</v>
      </c>
      <c r="G342" s="8">
        <f t="shared" si="501"/>
        <v>0</v>
      </c>
      <c r="H342" s="8">
        <f t="shared" si="501"/>
        <v>0</v>
      </c>
      <c r="I342" s="8">
        <f t="shared" ref="I342:L343" si="502">SUM(I343)</f>
        <v>38.503520000000002</v>
      </c>
      <c r="J342" s="8">
        <f t="shared" si="502"/>
        <v>0</v>
      </c>
      <c r="K342" s="8">
        <f t="shared" si="502"/>
        <v>0</v>
      </c>
      <c r="L342" s="8">
        <f t="shared" si="502"/>
        <v>0</v>
      </c>
      <c r="M342" s="8">
        <f>SUM(M343)</f>
        <v>50</v>
      </c>
      <c r="N342" s="8">
        <f>SUM(N343)</f>
        <v>0</v>
      </c>
      <c r="O342" s="8">
        <f t="shared" ref="O342:Q343" si="503">SUM(O343)</f>
        <v>10</v>
      </c>
      <c r="P342" s="8">
        <f t="shared" si="503"/>
        <v>0</v>
      </c>
      <c r="Q342" s="8">
        <f t="shared" si="503"/>
        <v>0</v>
      </c>
      <c r="R342" s="8">
        <f t="shared" ref="R342:V343" si="504">SUM(R343)</f>
        <v>2.7619500000000001</v>
      </c>
      <c r="S342" s="8">
        <f t="shared" si="504"/>
        <v>0</v>
      </c>
      <c r="T342" s="8">
        <f t="shared" si="504"/>
        <v>0</v>
      </c>
      <c r="U342" s="8">
        <f t="shared" si="504"/>
        <v>0</v>
      </c>
      <c r="V342" s="8">
        <f t="shared" si="504"/>
        <v>0</v>
      </c>
      <c r="W342" s="8">
        <f t="shared" ref="W342:AB343" si="505">SUM(W343)</f>
        <v>48</v>
      </c>
      <c r="X342" s="8">
        <f t="shared" si="505"/>
        <v>0</v>
      </c>
      <c r="Y342" s="8">
        <f t="shared" si="505"/>
        <v>48</v>
      </c>
      <c r="Z342" s="22">
        <f t="shared" si="505"/>
        <v>0</v>
      </c>
      <c r="AA342" s="8">
        <f t="shared" si="500"/>
        <v>0</v>
      </c>
      <c r="AB342" s="24">
        <f t="shared" si="505"/>
        <v>48</v>
      </c>
      <c r="AC342" s="24">
        <f t="shared" si="480"/>
        <v>0</v>
      </c>
      <c r="AD342" s="25"/>
    </row>
    <row r="343" spans="2:31">
      <c r="B343" s="16" t="s">
        <v>1</v>
      </c>
      <c r="C343" s="10" t="s">
        <v>29</v>
      </c>
      <c r="D343" s="8">
        <f>SUM(D344)</f>
        <v>49</v>
      </c>
      <c r="E343" s="8">
        <f>SUM(E344)</f>
        <v>0</v>
      </c>
      <c r="F343" s="8">
        <f t="shared" si="501"/>
        <v>38.979999999999997</v>
      </c>
      <c r="G343" s="8">
        <f t="shared" si="501"/>
        <v>0</v>
      </c>
      <c r="H343" s="8">
        <f t="shared" si="501"/>
        <v>0</v>
      </c>
      <c r="I343" s="8">
        <f t="shared" si="502"/>
        <v>38.503520000000002</v>
      </c>
      <c r="J343" s="8">
        <f t="shared" si="502"/>
        <v>0</v>
      </c>
      <c r="K343" s="8">
        <f t="shared" si="502"/>
        <v>0</v>
      </c>
      <c r="L343" s="8">
        <f t="shared" si="502"/>
        <v>0</v>
      </c>
      <c r="M343" s="8">
        <f>SUM(M344)</f>
        <v>50</v>
      </c>
      <c r="N343" s="8">
        <f>SUM(N344)</f>
        <v>0</v>
      </c>
      <c r="O343" s="8">
        <f t="shared" si="503"/>
        <v>10</v>
      </c>
      <c r="P343" s="8">
        <f t="shared" si="503"/>
        <v>0</v>
      </c>
      <c r="Q343" s="8">
        <f t="shared" si="503"/>
        <v>0</v>
      </c>
      <c r="R343" s="8">
        <f t="shared" si="504"/>
        <v>2.7619500000000001</v>
      </c>
      <c r="S343" s="8">
        <f t="shared" si="504"/>
        <v>0</v>
      </c>
      <c r="T343" s="8">
        <f t="shared" si="504"/>
        <v>0</v>
      </c>
      <c r="U343" s="8">
        <f t="shared" si="504"/>
        <v>0</v>
      </c>
      <c r="V343" s="8">
        <f t="shared" si="504"/>
        <v>0</v>
      </c>
      <c r="W343" s="8">
        <f t="shared" si="505"/>
        <v>48</v>
      </c>
      <c r="X343" s="8">
        <f t="shared" si="505"/>
        <v>0</v>
      </c>
      <c r="Y343" s="8">
        <f t="shared" si="505"/>
        <v>48</v>
      </c>
      <c r="Z343" s="22">
        <f t="shared" si="505"/>
        <v>0</v>
      </c>
      <c r="AA343" s="8">
        <f t="shared" si="500"/>
        <v>0</v>
      </c>
      <c r="AB343" s="24">
        <f t="shared" si="505"/>
        <v>48</v>
      </c>
      <c r="AC343" s="24">
        <f t="shared" si="480"/>
        <v>0</v>
      </c>
      <c r="AD343" s="25"/>
    </row>
    <row r="344" spans="2:31" ht="30">
      <c r="B344" s="16" t="s">
        <v>1</v>
      </c>
      <c r="C344" s="11" t="s">
        <v>30</v>
      </c>
      <c r="D344" s="8">
        <v>49</v>
      </c>
      <c r="E344" s="8">
        <v>0</v>
      </c>
      <c r="F344" s="8">
        <v>38.979999999999997</v>
      </c>
      <c r="G344" s="8">
        <v>0</v>
      </c>
      <c r="H344" s="8">
        <v>0</v>
      </c>
      <c r="I344" s="8">
        <v>38.503520000000002</v>
      </c>
      <c r="J344" s="8">
        <v>0</v>
      </c>
      <c r="K344" s="8">
        <v>0</v>
      </c>
      <c r="L344" s="8">
        <v>0</v>
      </c>
      <c r="M344" s="8">
        <v>50</v>
      </c>
      <c r="N344" s="8">
        <v>0</v>
      </c>
      <c r="O344" s="8">
        <v>10</v>
      </c>
      <c r="P344" s="8">
        <v>0</v>
      </c>
      <c r="Q344" s="8">
        <v>0</v>
      </c>
      <c r="R344" s="8">
        <v>2.7619500000000001</v>
      </c>
      <c r="S344" s="8">
        <v>0</v>
      </c>
      <c r="T344" s="8">
        <v>0</v>
      </c>
      <c r="U344" s="8">
        <v>0</v>
      </c>
      <c r="V344" s="8">
        <v>0</v>
      </c>
      <c r="W344" s="8">
        <v>48</v>
      </c>
      <c r="X344" s="8">
        <v>0</v>
      </c>
      <c r="Y344" s="8">
        <v>48</v>
      </c>
      <c r="Z344" s="22">
        <v>0</v>
      </c>
      <c r="AA344" s="8">
        <f t="shared" si="500"/>
        <v>0</v>
      </c>
      <c r="AB344" s="24">
        <v>48</v>
      </c>
      <c r="AC344" s="24">
        <f t="shared" si="480"/>
        <v>0</v>
      </c>
      <c r="AD344" s="25"/>
    </row>
    <row r="345" spans="2:31">
      <c r="B345" s="16" t="s">
        <v>1</v>
      </c>
      <c r="C345" s="7" t="s">
        <v>32</v>
      </c>
      <c r="D345" s="8">
        <v>105</v>
      </c>
      <c r="E345" s="8">
        <v>0</v>
      </c>
      <c r="F345" s="8">
        <v>113.31</v>
      </c>
      <c r="G345" s="8">
        <v>0</v>
      </c>
      <c r="H345" s="8">
        <v>0</v>
      </c>
      <c r="I345" s="8">
        <v>112.54407</v>
      </c>
      <c r="J345" s="8">
        <v>0</v>
      </c>
      <c r="K345" s="8">
        <v>0</v>
      </c>
      <c r="L345" s="8">
        <v>0</v>
      </c>
      <c r="M345" s="8">
        <v>90</v>
      </c>
      <c r="N345" s="8">
        <v>0</v>
      </c>
      <c r="O345" s="8">
        <v>130</v>
      </c>
      <c r="P345" s="8">
        <v>0</v>
      </c>
      <c r="Q345" s="8">
        <v>0</v>
      </c>
      <c r="R345" s="8">
        <v>75.509020000000007</v>
      </c>
      <c r="S345" s="8">
        <v>0</v>
      </c>
      <c r="T345" s="8">
        <v>0</v>
      </c>
      <c r="U345" s="8">
        <v>0</v>
      </c>
      <c r="V345" s="8">
        <v>0</v>
      </c>
      <c r="W345" s="8">
        <v>236</v>
      </c>
      <c r="X345" s="8">
        <v>0</v>
      </c>
      <c r="Y345" s="8">
        <v>236</v>
      </c>
      <c r="Z345" s="22">
        <v>0</v>
      </c>
      <c r="AA345" s="8">
        <f t="shared" si="500"/>
        <v>0</v>
      </c>
      <c r="AB345" s="24">
        <v>100</v>
      </c>
      <c r="AC345" s="24">
        <f t="shared" si="480"/>
        <v>-136</v>
      </c>
      <c r="AD345" s="25"/>
    </row>
    <row r="346" spans="2:31" ht="45">
      <c r="B346" s="16" t="s">
        <v>132</v>
      </c>
      <c r="C346" s="5" t="s">
        <v>133</v>
      </c>
      <c r="D346" s="6">
        <f t="shared" ref="D346:E348" si="506">SUM(D349,D352,D361)</f>
        <v>0</v>
      </c>
      <c r="E346" s="6">
        <f t="shared" si="506"/>
        <v>0</v>
      </c>
      <c r="F346" s="6">
        <f t="shared" ref="F346:H348" si="507">SUM(F349,F352,F361)</f>
        <v>0</v>
      </c>
      <c r="G346" s="6">
        <f t="shared" si="507"/>
        <v>0</v>
      </c>
      <c r="H346" s="6">
        <f t="shared" si="507"/>
        <v>0</v>
      </c>
      <c r="I346" s="6">
        <f t="shared" ref="I346:L348" si="508">SUM(I349,I352,I361)</f>
        <v>0</v>
      </c>
      <c r="J346" s="6">
        <f t="shared" si="508"/>
        <v>0</v>
      </c>
      <c r="K346" s="6">
        <f t="shared" si="508"/>
        <v>0</v>
      </c>
      <c r="L346" s="6">
        <f t="shared" si="508"/>
        <v>0</v>
      </c>
      <c r="M346" s="6">
        <f t="shared" ref="M346:N348" si="509">SUM(M349,M352,M361)</f>
        <v>780000</v>
      </c>
      <c r="N346" s="6">
        <f t="shared" si="509"/>
        <v>0</v>
      </c>
      <c r="O346" s="6">
        <f t="shared" ref="O346:Q348" si="510">SUM(O349,O352,O361)</f>
        <v>782910.73699999996</v>
      </c>
      <c r="P346" s="6">
        <f t="shared" si="510"/>
        <v>0</v>
      </c>
      <c r="Q346" s="6">
        <f t="shared" si="510"/>
        <v>0</v>
      </c>
      <c r="R346" s="6">
        <f t="shared" ref="R346:V348" si="511">SUM(R349,R352,R361)</f>
        <v>394263.33071000001</v>
      </c>
      <c r="S346" s="6">
        <f t="shared" si="511"/>
        <v>0</v>
      </c>
      <c r="T346" s="6">
        <f t="shared" si="511"/>
        <v>0</v>
      </c>
      <c r="U346" s="6">
        <f t="shared" si="511"/>
        <v>0</v>
      </c>
      <c r="V346" s="6">
        <f t="shared" si="511"/>
        <v>0</v>
      </c>
      <c r="W346" s="6">
        <f t="shared" ref="W346:X348" si="512">SUM(W349,W352,W361)</f>
        <v>0</v>
      </c>
      <c r="X346" s="6">
        <f t="shared" si="512"/>
        <v>0</v>
      </c>
      <c r="Y346" s="6">
        <f t="shared" ref="Y346:Z348" si="513">SUM(Y349,Y352,Y361)</f>
        <v>0</v>
      </c>
      <c r="Z346" s="21">
        <f t="shared" si="513"/>
        <v>0</v>
      </c>
      <c r="AA346" s="6">
        <f t="shared" si="500"/>
        <v>0</v>
      </c>
      <c r="AB346" s="12">
        <f t="shared" ref="AB346" si="514">SUM(AB349,AB352,AB361)</f>
        <v>60000</v>
      </c>
      <c r="AC346" s="12">
        <f t="shared" si="480"/>
        <v>60000</v>
      </c>
      <c r="AD346" s="25"/>
    </row>
    <row r="347" spans="2:31">
      <c r="B347" s="16" t="s">
        <v>1</v>
      </c>
      <c r="C347" s="7" t="s">
        <v>22</v>
      </c>
      <c r="D347" s="8">
        <f t="shared" si="506"/>
        <v>0</v>
      </c>
      <c r="E347" s="8">
        <f t="shared" si="506"/>
        <v>0</v>
      </c>
      <c r="F347" s="8">
        <f t="shared" si="507"/>
        <v>0</v>
      </c>
      <c r="G347" s="8">
        <f t="shared" si="507"/>
        <v>0</v>
      </c>
      <c r="H347" s="8">
        <f t="shared" si="507"/>
        <v>0</v>
      </c>
      <c r="I347" s="8">
        <f t="shared" si="508"/>
        <v>0</v>
      </c>
      <c r="J347" s="8">
        <f t="shared" si="508"/>
        <v>0</v>
      </c>
      <c r="K347" s="8">
        <f t="shared" si="508"/>
        <v>0</v>
      </c>
      <c r="L347" s="8">
        <f t="shared" si="508"/>
        <v>0</v>
      </c>
      <c r="M347" s="8">
        <f t="shared" si="509"/>
        <v>780000</v>
      </c>
      <c r="N347" s="8">
        <f t="shared" si="509"/>
        <v>0</v>
      </c>
      <c r="O347" s="8">
        <f t="shared" si="510"/>
        <v>782910.73699999996</v>
      </c>
      <c r="P347" s="8">
        <f t="shared" si="510"/>
        <v>0</v>
      </c>
      <c r="Q347" s="8">
        <f t="shared" si="510"/>
        <v>0</v>
      </c>
      <c r="R347" s="8">
        <f t="shared" si="511"/>
        <v>394263.33071000001</v>
      </c>
      <c r="S347" s="8">
        <f t="shared" si="511"/>
        <v>0</v>
      </c>
      <c r="T347" s="8">
        <f t="shared" si="511"/>
        <v>0</v>
      </c>
      <c r="U347" s="8">
        <f t="shared" si="511"/>
        <v>0</v>
      </c>
      <c r="V347" s="8">
        <f t="shared" si="511"/>
        <v>0</v>
      </c>
      <c r="W347" s="8">
        <f t="shared" si="512"/>
        <v>0</v>
      </c>
      <c r="X347" s="8">
        <f t="shared" si="512"/>
        <v>0</v>
      </c>
      <c r="Y347" s="8">
        <f t="shared" si="513"/>
        <v>0</v>
      </c>
      <c r="Z347" s="22">
        <f t="shared" si="513"/>
        <v>0</v>
      </c>
      <c r="AA347" s="8">
        <f t="shared" si="500"/>
        <v>0</v>
      </c>
      <c r="AB347" s="24">
        <f t="shared" ref="AB347" si="515">SUM(AB350,AB353,AB362)</f>
        <v>60000</v>
      </c>
      <c r="AC347" s="24">
        <f t="shared" si="480"/>
        <v>60000</v>
      </c>
      <c r="AD347" s="25"/>
    </row>
    <row r="348" spans="2:31">
      <c r="B348" s="16" t="s">
        <v>1</v>
      </c>
      <c r="C348" s="9" t="s">
        <v>27</v>
      </c>
      <c r="D348" s="8">
        <f t="shared" si="506"/>
        <v>0</v>
      </c>
      <c r="E348" s="8">
        <f t="shared" si="506"/>
        <v>0</v>
      </c>
      <c r="F348" s="8">
        <f t="shared" si="507"/>
        <v>0</v>
      </c>
      <c r="G348" s="8">
        <f t="shared" si="507"/>
        <v>0</v>
      </c>
      <c r="H348" s="8">
        <f t="shared" si="507"/>
        <v>0</v>
      </c>
      <c r="I348" s="8">
        <f t="shared" si="508"/>
        <v>0</v>
      </c>
      <c r="J348" s="8">
        <f t="shared" si="508"/>
        <v>0</v>
      </c>
      <c r="K348" s="8">
        <f t="shared" si="508"/>
        <v>0</v>
      </c>
      <c r="L348" s="8">
        <f t="shared" si="508"/>
        <v>0</v>
      </c>
      <c r="M348" s="8">
        <f t="shared" si="509"/>
        <v>780000</v>
      </c>
      <c r="N348" s="8">
        <f t="shared" si="509"/>
        <v>0</v>
      </c>
      <c r="O348" s="8">
        <f t="shared" si="510"/>
        <v>782910.73699999996</v>
      </c>
      <c r="P348" s="8">
        <f t="shared" si="510"/>
        <v>0</v>
      </c>
      <c r="Q348" s="8">
        <f t="shared" si="510"/>
        <v>0</v>
      </c>
      <c r="R348" s="8">
        <f t="shared" si="511"/>
        <v>394263.33071000001</v>
      </c>
      <c r="S348" s="8">
        <f t="shared" si="511"/>
        <v>0</v>
      </c>
      <c r="T348" s="8">
        <f t="shared" si="511"/>
        <v>0</v>
      </c>
      <c r="U348" s="8">
        <f t="shared" si="511"/>
        <v>0</v>
      </c>
      <c r="V348" s="8">
        <f t="shared" si="511"/>
        <v>0</v>
      </c>
      <c r="W348" s="8">
        <f t="shared" si="512"/>
        <v>0</v>
      </c>
      <c r="X348" s="8">
        <f t="shared" si="512"/>
        <v>0</v>
      </c>
      <c r="Y348" s="8">
        <f t="shared" si="513"/>
        <v>0</v>
      </c>
      <c r="Z348" s="22">
        <f t="shared" si="513"/>
        <v>0</v>
      </c>
      <c r="AA348" s="8">
        <f t="shared" si="500"/>
        <v>0</v>
      </c>
      <c r="AB348" s="24">
        <f t="shared" ref="AB348" si="516">SUM(AB351,AB354,AB363)</f>
        <v>60000</v>
      </c>
      <c r="AC348" s="24">
        <f t="shared" si="480"/>
        <v>60000</v>
      </c>
      <c r="AD348" s="25"/>
    </row>
    <row r="349" spans="2:31" ht="60">
      <c r="B349" s="16" t="s">
        <v>134</v>
      </c>
      <c r="C349" s="5" t="s">
        <v>135</v>
      </c>
      <c r="D349" s="6">
        <f>SUM(D350)</f>
        <v>0</v>
      </c>
      <c r="E349" s="6">
        <f>SUM(E350)</f>
        <v>0</v>
      </c>
      <c r="F349" s="6">
        <f t="shared" ref="F349:H350" si="517">SUM(F350)</f>
        <v>0</v>
      </c>
      <c r="G349" s="6">
        <f t="shared" si="517"/>
        <v>0</v>
      </c>
      <c r="H349" s="6">
        <f t="shared" si="517"/>
        <v>0</v>
      </c>
      <c r="I349" s="6">
        <f t="shared" ref="I349:L350" si="518">SUM(I350)</f>
        <v>0</v>
      </c>
      <c r="J349" s="6">
        <f t="shared" si="518"/>
        <v>0</v>
      </c>
      <c r="K349" s="6">
        <f t="shared" si="518"/>
        <v>0</v>
      </c>
      <c r="L349" s="6">
        <f t="shared" si="518"/>
        <v>0</v>
      </c>
      <c r="M349" s="6">
        <f>SUM(M350)</f>
        <v>170000</v>
      </c>
      <c r="N349" s="6">
        <f>SUM(N350)</f>
        <v>0</v>
      </c>
      <c r="O349" s="6">
        <f t="shared" ref="O349:Q350" si="519">SUM(O350)</f>
        <v>172910.73699999999</v>
      </c>
      <c r="P349" s="6">
        <f t="shared" si="519"/>
        <v>0</v>
      </c>
      <c r="Q349" s="6">
        <f t="shared" si="519"/>
        <v>0</v>
      </c>
      <c r="R349" s="6">
        <f t="shared" ref="R349:V350" si="520">SUM(R350)</f>
        <v>172751.03581</v>
      </c>
      <c r="S349" s="6">
        <f t="shared" si="520"/>
        <v>0</v>
      </c>
      <c r="T349" s="6">
        <f t="shared" si="520"/>
        <v>0</v>
      </c>
      <c r="U349" s="6">
        <f t="shared" si="520"/>
        <v>0</v>
      </c>
      <c r="V349" s="6">
        <f t="shared" si="520"/>
        <v>0</v>
      </c>
      <c r="W349" s="6">
        <f t="shared" ref="W349:AB350" si="521">SUM(W350)</f>
        <v>0</v>
      </c>
      <c r="X349" s="6">
        <f t="shared" si="521"/>
        <v>0</v>
      </c>
      <c r="Y349" s="6">
        <f t="shared" si="521"/>
        <v>0</v>
      </c>
      <c r="Z349" s="21">
        <f t="shared" si="521"/>
        <v>0</v>
      </c>
      <c r="AA349" s="6">
        <f t="shared" si="500"/>
        <v>0</v>
      </c>
      <c r="AB349" s="12">
        <f t="shared" si="521"/>
        <v>60000</v>
      </c>
      <c r="AC349" s="12">
        <f t="shared" si="480"/>
        <v>60000</v>
      </c>
      <c r="AD349" s="25"/>
    </row>
    <row r="350" spans="2:31">
      <c r="B350" s="16" t="s">
        <v>1</v>
      </c>
      <c r="C350" s="7" t="s">
        <v>22</v>
      </c>
      <c r="D350" s="8">
        <f>SUM(D351)</f>
        <v>0</v>
      </c>
      <c r="E350" s="8">
        <f>SUM(E351)</f>
        <v>0</v>
      </c>
      <c r="F350" s="8">
        <f t="shared" si="517"/>
        <v>0</v>
      </c>
      <c r="G350" s="8">
        <f t="shared" si="517"/>
        <v>0</v>
      </c>
      <c r="H350" s="8">
        <f t="shared" si="517"/>
        <v>0</v>
      </c>
      <c r="I350" s="8">
        <f t="shared" si="518"/>
        <v>0</v>
      </c>
      <c r="J350" s="8">
        <f t="shared" si="518"/>
        <v>0</v>
      </c>
      <c r="K350" s="8">
        <f t="shared" si="518"/>
        <v>0</v>
      </c>
      <c r="L350" s="8">
        <f t="shared" si="518"/>
        <v>0</v>
      </c>
      <c r="M350" s="8">
        <f>SUM(M351)</f>
        <v>170000</v>
      </c>
      <c r="N350" s="8">
        <f>SUM(N351)</f>
        <v>0</v>
      </c>
      <c r="O350" s="8">
        <f t="shared" si="519"/>
        <v>172910.73699999999</v>
      </c>
      <c r="P350" s="8">
        <f t="shared" si="519"/>
        <v>0</v>
      </c>
      <c r="Q350" s="8">
        <f t="shared" si="519"/>
        <v>0</v>
      </c>
      <c r="R350" s="8">
        <f t="shared" si="520"/>
        <v>172751.03581</v>
      </c>
      <c r="S350" s="8">
        <f t="shared" si="520"/>
        <v>0</v>
      </c>
      <c r="T350" s="8">
        <f t="shared" si="520"/>
        <v>0</v>
      </c>
      <c r="U350" s="8">
        <f t="shared" si="520"/>
        <v>0</v>
      </c>
      <c r="V350" s="8">
        <f t="shared" si="520"/>
        <v>0</v>
      </c>
      <c r="W350" s="8">
        <f t="shared" si="521"/>
        <v>0</v>
      </c>
      <c r="X350" s="8">
        <f t="shared" si="521"/>
        <v>0</v>
      </c>
      <c r="Y350" s="8">
        <f t="shared" si="521"/>
        <v>0</v>
      </c>
      <c r="Z350" s="22">
        <f t="shared" si="521"/>
        <v>0</v>
      </c>
      <c r="AA350" s="8">
        <f t="shared" si="500"/>
        <v>0</v>
      </c>
      <c r="AB350" s="24">
        <f t="shared" si="521"/>
        <v>60000</v>
      </c>
      <c r="AC350" s="24">
        <f t="shared" si="480"/>
        <v>60000</v>
      </c>
      <c r="AD350" s="25"/>
    </row>
    <row r="351" spans="2:31">
      <c r="B351" s="16" t="s">
        <v>1</v>
      </c>
      <c r="C351" s="9" t="s">
        <v>27</v>
      </c>
      <c r="D351" s="8">
        <v>0</v>
      </c>
      <c r="E351" s="8">
        <v>0</v>
      </c>
      <c r="F351" s="8">
        <v>0</v>
      </c>
      <c r="G351" s="8">
        <v>0</v>
      </c>
      <c r="H351" s="8">
        <v>0</v>
      </c>
      <c r="I351" s="8">
        <v>0</v>
      </c>
      <c r="J351" s="8">
        <v>0</v>
      </c>
      <c r="K351" s="8">
        <v>0</v>
      </c>
      <c r="L351" s="8">
        <v>0</v>
      </c>
      <c r="M351" s="8">
        <v>170000</v>
      </c>
      <c r="N351" s="8">
        <v>0</v>
      </c>
      <c r="O351" s="8">
        <v>172910.73699999999</v>
      </c>
      <c r="P351" s="8">
        <v>0</v>
      </c>
      <c r="Q351" s="8">
        <v>0</v>
      </c>
      <c r="R351" s="8">
        <v>172751.03581</v>
      </c>
      <c r="S351" s="8">
        <v>0</v>
      </c>
      <c r="T351" s="8">
        <v>0</v>
      </c>
      <c r="U351" s="8">
        <v>0</v>
      </c>
      <c r="V351" s="8">
        <v>0</v>
      </c>
      <c r="W351" s="8">
        <v>0</v>
      </c>
      <c r="X351" s="8">
        <v>0</v>
      </c>
      <c r="Y351" s="8">
        <v>0</v>
      </c>
      <c r="Z351" s="22">
        <v>0</v>
      </c>
      <c r="AA351" s="8">
        <f t="shared" si="500"/>
        <v>0</v>
      </c>
      <c r="AB351" s="24">
        <v>60000</v>
      </c>
      <c r="AC351" s="24">
        <f t="shared" si="480"/>
        <v>60000</v>
      </c>
      <c r="AD351" s="25"/>
    </row>
    <row r="352" spans="2:31" ht="60">
      <c r="B352" s="16" t="s">
        <v>136</v>
      </c>
      <c r="C352" s="5" t="s">
        <v>137</v>
      </c>
      <c r="D352" s="6">
        <f t="shared" ref="D352:E354" si="522">SUM(D355,D358)</f>
        <v>0</v>
      </c>
      <c r="E352" s="6">
        <f t="shared" si="522"/>
        <v>0</v>
      </c>
      <c r="F352" s="6">
        <f t="shared" ref="F352:H354" si="523">SUM(F355,F358)</f>
        <v>0</v>
      </c>
      <c r="G352" s="6">
        <f t="shared" si="523"/>
        <v>0</v>
      </c>
      <c r="H352" s="6">
        <f t="shared" si="523"/>
        <v>0</v>
      </c>
      <c r="I352" s="6">
        <f t="shared" ref="I352:L354" si="524">SUM(I355,I358)</f>
        <v>0</v>
      </c>
      <c r="J352" s="6">
        <f t="shared" si="524"/>
        <v>0</v>
      </c>
      <c r="K352" s="6">
        <f t="shared" si="524"/>
        <v>0</v>
      </c>
      <c r="L352" s="6">
        <f t="shared" si="524"/>
        <v>0</v>
      </c>
      <c r="M352" s="6">
        <f t="shared" ref="M352:N354" si="525">SUM(M355,M358)</f>
        <v>85000</v>
      </c>
      <c r="N352" s="6">
        <f t="shared" si="525"/>
        <v>0</v>
      </c>
      <c r="O352" s="6">
        <f t="shared" ref="O352:Q354" si="526">SUM(O355,O358)</f>
        <v>85000</v>
      </c>
      <c r="P352" s="6">
        <f t="shared" si="526"/>
        <v>0</v>
      </c>
      <c r="Q352" s="6">
        <f t="shared" si="526"/>
        <v>0</v>
      </c>
      <c r="R352" s="6">
        <f t="shared" ref="R352:V354" si="527">SUM(R355,R358)</f>
        <v>58969.694900000002</v>
      </c>
      <c r="S352" s="6">
        <f t="shared" si="527"/>
        <v>0</v>
      </c>
      <c r="T352" s="6">
        <f t="shared" si="527"/>
        <v>0</v>
      </c>
      <c r="U352" s="6">
        <f t="shared" si="527"/>
        <v>0</v>
      </c>
      <c r="V352" s="6">
        <f t="shared" si="527"/>
        <v>0</v>
      </c>
      <c r="W352" s="6">
        <f t="shared" ref="W352:X354" si="528">SUM(W355,W358)</f>
        <v>0</v>
      </c>
      <c r="X352" s="6">
        <f t="shared" si="528"/>
        <v>0</v>
      </c>
      <c r="Y352" s="6">
        <f t="shared" ref="Y352:Z354" si="529">SUM(Y355,Y358)</f>
        <v>0</v>
      </c>
      <c r="Z352" s="21">
        <f t="shared" si="529"/>
        <v>0</v>
      </c>
      <c r="AA352" s="6">
        <f t="shared" si="500"/>
        <v>0</v>
      </c>
      <c r="AB352" s="12">
        <f t="shared" ref="AB352" si="530">SUM(AB355,AB358)</f>
        <v>0</v>
      </c>
      <c r="AC352" s="12">
        <f t="shared" si="480"/>
        <v>0</v>
      </c>
      <c r="AD352" s="25"/>
    </row>
    <row r="353" spans="2:30">
      <c r="B353" s="16" t="s">
        <v>1</v>
      </c>
      <c r="C353" s="7" t="s">
        <v>22</v>
      </c>
      <c r="D353" s="8">
        <f t="shared" si="522"/>
        <v>0</v>
      </c>
      <c r="E353" s="8">
        <f t="shared" si="522"/>
        <v>0</v>
      </c>
      <c r="F353" s="8">
        <f t="shared" si="523"/>
        <v>0</v>
      </c>
      <c r="G353" s="8">
        <f t="shared" si="523"/>
        <v>0</v>
      </c>
      <c r="H353" s="8">
        <f t="shared" si="523"/>
        <v>0</v>
      </c>
      <c r="I353" s="8">
        <f t="shared" si="524"/>
        <v>0</v>
      </c>
      <c r="J353" s="8">
        <f t="shared" si="524"/>
        <v>0</v>
      </c>
      <c r="K353" s="8">
        <f t="shared" si="524"/>
        <v>0</v>
      </c>
      <c r="L353" s="8">
        <f t="shared" si="524"/>
        <v>0</v>
      </c>
      <c r="M353" s="8">
        <f t="shared" si="525"/>
        <v>85000</v>
      </c>
      <c r="N353" s="8">
        <f t="shared" si="525"/>
        <v>0</v>
      </c>
      <c r="O353" s="8">
        <f t="shared" si="526"/>
        <v>85000</v>
      </c>
      <c r="P353" s="8">
        <f t="shared" si="526"/>
        <v>0</v>
      </c>
      <c r="Q353" s="8">
        <f t="shared" si="526"/>
        <v>0</v>
      </c>
      <c r="R353" s="8">
        <f t="shared" si="527"/>
        <v>58969.694900000002</v>
      </c>
      <c r="S353" s="8">
        <f t="shared" si="527"/>
        <v>0</v>
      </c>
      <c r="T353" s="8">
        <f t="shared" si="527"/>
        <v>0</v>
      </c>
      <c r="U353" s="8">
        <f t="shared" si="527"/>
        <v>0</v>
      </c>
      <c r="V353" s="8">
        <f t="shared" si="527"/>
        <v>0</v>
      </c>
      <c r="W353" s="8">
        <f t="shared" si="528"/>
        <v>0</v>
      </c>
      <c r="X353" s="8">
        <f t="shared" si="528"/>
        <v>0</v>
      </c>
      <c r="Y353" s="8">
        <f t="shared" si="529"/>
        <v>0</v>
      </c>
      <c r="Z353" s="22">
        <f t="shared" si="529"/>
        <v>0</v>
      </c>
      <c r="AA353" s="8">
        <f t="shared" si="500"/>
        <v>0</v>
      </c>
      <c r="AB353" s="24">
        <f t="shared" ref="AB353" si="531">SUM(AB356,AB359)</f>
        <v>0</v>
      </c>
      <c r="AC353" s="24">
        <f t="shared" si="480"/>
        <v>0</v>
      </c>
      <c r="AD353" s="25"/>
    </row>
    <row r="354" spans="2:30">
      <c r="B354" s="16" t="s">
        <v>1</v>
      </c>
      <c r="C354" s="9" t="s">
        <v>27</v>
      </c>
      <c r="D354" s="8">
        <f t="shared" si="522"/>
        <v>0</v>
      </c>
      <c r="E354" s="8">
        <f t="shared" si="522"/>
        <v>0</v>
      </c>
      <c r="F354" s="8">
        <f t="shared" si="523"/>
        <v>0</v>
      </c>
      <c r="G354" s="8">
        <f t="shared" si="523"/>
        <v>0</v>
      </c>
      <c r="H354" s="8">
        <f t="shared" si="523"/>
        <v>0</v>
      </c>
      <c r="I354" s="8">
        <f t="shared" si="524"/>
        <v>0</v>
      </c>
      <c r="J354" s="8">
        <f t="shared" si="524"/>
        <v>0</v>
      </c>
      <c r="K354" s="8">
        <f t="shared" si="524"/>
        <v>0</v>
      </c>
      <c r="L354" s="8">
        <f t="shared" si="524"/>
        <v>0</v>
      </c>
      <c r="M354" s="8">
        <f t="shared" si="525"/>
        <v>85000</v>
      </c>
      <c r="N354" s="8">
        <f t="shared" si="525"/>
        <v>0</v>
      </c>
      <c r="O354" s="8">
        <f t="shared" si="526"/>
        <v>85000</v>
      </c>
      <c r="P354" s="8">
        <f t="shared" si="526"/>
        <v>0</v>
      </c>
      <c r="Q354" s="8">
        <f t="shared" si="526"/>
        <v>0</v>
      </c>
      <c r="R354" s="8">
        <f t="shared" si="527"/>
        <v>58969.694900000002</v>
      </c>
      <c r="S354" s="8">
        <f t="shared" si="527"/>
        <v>0</v>
      </c>
      <c r="T354" s="8">
        <f t="shared" si="527"/>
        <v>0</v>
      </c>
      <c r="U354" s="8">
        <f t="shared" si="527"/>
        <v>0</v>
      </c>
      <c r="V354" s="8">
        <f t="shared" si="527"/>
        <v>0</v>
      </c>
      <c r="W354" s="8">
        <f t="shared" si="528"/>
        <v>0</v>
      </c>
      <c r="X354" s="8">
        <f t="shared" si="528"/>
        <v>0</v>
      </c>
      <c r="Y354" s="8">
        <f t="shared" si="529"/>
        <v>0</v>
      </c>
      <c r="Z354" s="22">
        <f t="shared" si="529"/>
        <v>0</v>
      </c>
      <c r="AA354" s="8">
        <f t="shared" si="500"/>
        <v>0</v>
      </c>
      <c r="AB354" s="24">
        <f t="shared" ref="AB354" si="532">SUM(AB357,AB360)</f>
        <v>0</v>
      </c>
      <c r="AC354" s="24">
        <f t="shared" si="480"/>
        <v>0</v>
      </c>
      <c r="AD354" s="25"/>
    </row>
    <row r="355" spans="2:30" ht="60">
      <c r="B355" s="16" t="s">
        <v>138</v>
      </c>
      <c r="C355" s="5" t="s">
        <v>139</v>
      </c>
      <c r="D355" s="6">
        <f>SUM(D356)</f>
        <v>0</v>
      </c>
      <c r="E355" s="6">
        <f>SUM(E356)</f>
        <v>0</v>
      </c>
      <c r="F355" s="6">
        <f t="shared" ref="F355:H356" si="533">SUM(F356)</f>
        <v>0</v>
      </c>
      <c r="G355" s="6">
        <f t="shared" si="533"/>
        <v>0</v>
      </c>
      <c r="H355" s="6">
        <f t="shared" si="533"/>
        <v>0</v>
      </c>
      <c r="I355" s="6">
        <f t="shared" ref="I355:L356" si="534">SUM(I356)</f>
        <v>0</v>
      </c>
      <c r="J355" s="6">
        <f t="shared" si="534"/>
        <v>0</v>
      </c>
      <c r="K355" s="6">
        <f t="shared" si="534"/>
        <v>0</v>
      </c>
      <c r="L355" s="6">
        <f t="shared" si="534"/>
        <v>0</v>
      </c>
      <c r="M355" s="6">
        <f>SUM(M356)</f>
        <v>61000</v>
      </c>
      <c r="N355" s="6">
        <f>SUM(N356)</f>
        <v>0</v>
      </c>
      <c r="O355" s="6">
        <f t="shared" ref="O355:Q356" si="535">SUM(O356)</f>
        <v>61000</v>
      </c>
      <c r="P355" s="6">
        <f t="shared" si="535"/>
        <v>0</v>
      </c>
      <c r="Q355" s="6">
        <f t="shared" si="535"/>
        <v>0</v>
      </c>
      <c r="R355" s="6">
        <f t="shared" ref="R355:V356" si="536">SUM(R356)</f>
        <v>41930.894999999997</v>
      </c>
      <c r="S355" s="6">
        <f t="shared" si="536"/>
        <v>0</v>
      </c>
      <c r="T355" s="6">
        <f t="shared" si="536"/>
        <v>0</v>
      </c>
      <c r="U355" s="6">
        <f t="shared" si="536"/>
        <v>0</v>
      </c>
      <c r="V355" s="6">
        <f t="shared" si="536"/>
        <v>0</v>
      </c>
      <c r="W355" s="6">
        <f t="shared" ref="W355:AB356" si="537">SUM(W356)</f>
        <v>0</v>
      </c>
      <c r="X355" s="6">
        <f t="shared" si="537"/>
        <v>0</v>
      </c>
      <c r="Y355" s="6">
        <f t="shared" si="537"/>
        <v>0</v>
      </c>
      <c r="Z355" s="21">
        <f t="shared" si="537"/>
        <v>0</v>
      </c>
      <c r="AA355" s="6">
        <f t="shared" si="500"/>
        <v>0</v>
      </c>
      <c r="AB355" s="12">
        <f t="shared" si="537"/>
        <v>0</v>
      </c>
      <c r="AC355" s="12">
        <f t="shared" si="480"/>
        <v>0</v>
      </c>
      <c r="AD355" s="25"/>
    </row>
    <row r="356" spans="2:30">
      <c r="B356" s="16" t="s">
        <v>1</v>
      </c>
      <c r="C356" s="7" t="s">
        <v>22</v>
      </c>
      <c r="D356" s="8">
        <f>SUM(D357)</f>
        <v>0</v>
      </c>
      <c r="E356" s="8">
        <f>SUM(E357)</f>
        <v>0</v>
      </c>
      <c r="F356" s="8">
        <f t="shared" si="533"/>
        <v>0</v>
      </c>
      <c r="G356" s="8">
        <f t="shared" si="533"/>
        <v>0</v>
      </c>
      <c r="H356" s="8">
        <f t="shared" si="533"/>
        <v>0</v>
      </c>
      <c r="I356" s="8">
        <f t="shared" si="534"/>
        <v>0</v>
      </c>
      <c r="J356" s="8">
        <f t="shared" si="534"/>
        <v>0</v>
      </c>
      <c r="K356" s="8">
        <f t="shared" si="534"/>
        <v>0</v>
      </c>
      <c r="L356" s="8">
        <f t="shared" si="534"/>
        <v>0</v>
      </c>
      <c r="M356" s="8">
        <f>SUM(M357)</f>
        <v>61000</v>
      </c>
      <c r="N356" s="8">
        <f>SUM(N357)</f>
        <v>0</v>
      </c>
      <c r="O356" s="8">
        <f t="shared" si="535"/>
        <v>61000</v>
      </c>
      <c r="P356" s="8">
        <f t="shared" si="535"/>
        <v>0</v>
      </c>
      <c r="Q356" s="8">
        <f t="shared" si="535"/>
        <v>0</v>
      </c>
      <c r="R356" s="8">
        <f t="shared" si="536"/>
        <v>41930.894999999997</v>
      </c>
      <c r="S356" s="8">
        <f t="shared" si="536"/>
        <v>0</v>
      </c>
      <c r="T356" s="8">
        <f t="shared" si="536"/>
        <v>0</v>
      </c>
      <c r="U356" s="8">
        <f t="shared" si="536"/>
        <v>0</v>
      </c>
      <c r="V356" s="8">
        <f t="shared" si="536"/>
        <v>0</v>
      </c>
      <c r="W356" s="8">
        <f t="shared" si="537"/>
        <v>0</v>
      </c>
      <c r="X356" s="8">
        <f t="shared" si="537"/>
        <v>0</v>
      </c>
      <c r="Y356" s="8">
        <f t="shared" si="537"/>
        <v>0</v>
      </c>
      <c r="Z356" s="22">
        <f t="shared" si="537"/>
        <v>0</v>
      </c>
      <c r="AA356" s="8">
        <f t="shared" si="500"/>
        <v>0</v>
      </c>
      <c r="AB356" s="24">
        <f t="shared" si="537"/>
        <v>0</v>
      </c>
      <c r="AC356" s="24">
        <f t="shared" si="480"/>
        <v>0</v>
      </c>
      <c r="AD356" s="25"/>
    </row>
    <row r="357" spans="2:30">
      <c r="B357" s="16" t="s">
        <v>1</v>
      </c>
      <c r="C357" s="9" t="s">
        <v>27</v>
      </c>
      <c r="D357" s="8">
        <v>0</v>
      </c>
      <c r="E357" s="8">
        <v>0</v>
      </c>
      <c r="F357" s="8">
        <v>0</v>
      </c>
      <c r="G357" s="8">
        <v>0</v>
      </c>
      <c r="H357" s="8">
        <v>0</v>
      </c>
      <c r="I357" s="8">
        <v>0</v>
      </c>
      <c r="J357" s="8">
        <v>0</v>
      </c>
      <c r="K357" s="8">
        <v>0</v>
      </c>
      <c r="L357" s="8">
        <v>0</v>
      </c>
      <c r="M357" s="8">
        <v>61000</v>
      </c>
      <c r="N357" s="8">
        <v>0</v>
      </c>
      <c r="O357" s="8">
        <v>61000</v>
      </c>
      <c r="P357" s="8">
        <v>0</v>
      </c>
      <c r="Q357" s="8">
        <v>0</v>
      </c>
      <c r="R357" s="8">
        <v>41930.894999999997</v>
      </c>
      <c r="S357" s="8">
        <v>0</v>
      </c>
      <c r="T357" s="8">
        <v>0</v>
      </c>
      <c r="U357" s="8">
        <v>0</v>
      </c>
      <c r="V357" s="8">
        <v>0</v>
      </c>
      <c r="W357" s="8">
        <v>0</v>
      </c>
      <c r="X357" s="8">
        <v>0</v>
      </c>
      <c r="Y357" s="8">
        <v>0</v>
      </c>
      <c r="Z357" s="22">
        <v>0</v>
      </c>
      <c r="AA357" s="8">
        <f t="shared" si="500"/>
        <v>0</v>
      </c>
      <c r="AB357" s="24">
        <v>0</v>
      </c>
      <c r="AC357" s="24">
        <f t="shared" si="480"/>
        <v>0</v>
      </c>
      <c r="AD357" s="25"/>
    </row>
    <row r="358" spans="2:30" ht="60">
      <c r="B358" s="16" t="s">
        <v>140</v>
      </c>
      <c r="C358" s="5" t="s">
        <v>141</v>
      </c>
      <c r="D358" s="6">
        <f>SUM(D359)</f>
        <v>0</v>
      </c>
      <c r="E358" s="6">
        <f>SUM(E359)</f>
        <v>0</v>
      </c>
      <c r="F358" s="6">
        <f t="shared" ref="F358:H359" si="538">SUM(F359)</f>
        <v>0</v>
      </c>
      <c r="G358" s="6">
        <f t="shared" si="538"/>
        <v>0</v>
      </c>
      <c r="H358" s="6">
        <f t="shared" si="538"/>
        <v>0</v>
      </c>
      <c r="I358" s="6">
        <f t="shared" ref="I358:L359" si="539">SUM(I359)</f>
        <v>0</v>
      </c>
      <c r="J358" s="6">
        <f t="shared" si="539"/>
        <v>0</v>
      </c>
      <c r="K358" s="6">
        <f t="shared" si="539"/>
        <v>0</v>
      </c>
      <c r="L358" s="6">
        <f t="shared" si="539"/>
        <v>0</v>
      </c>
      <c r="M358" s="6">
        <f>SUM(M359)</f>
        <v>24000</v>
      </c>
      <c r="N358" s="6">
        <f>SUM(N359)</f>
        <v>0</v>
      </c>
      <c r="O358" s="6">
        <f t="shared" ref="O358:Q359" si="540">SUM(O359)</f>
        <v>24000</v>
      </c>
      <c r="P358" s="6">
        <f t="shared" si="540"/>
        <v>0</v>
      </c>
      <c r="Q358" s="6">
        <f t="shared" si="540"/>
        <v>0</v>
      </c>
      <c r="R358" s="6">
        <f t="shared" ref="R358:V359" si="541">SUM(R359)</f>
        <v>17038.799900000002</v>
      </c>
      <c r="S358" s="6">
        <f t="shared" si="541"/>
        <v>0</v>
      </c>
      <c r="T358" s="6">
        <f t="shared" si="541"/>
        <v>0</v>
      </c>
      <c r="U358" s="6">
        <f t="shared" si="541"/>
        <v>0</v>
      </c>
      <c r="V358" s="6">
        <f t="shared" si="541"/>
        <v>0</v>
      </c>
      <c r="W358" s="6">
        <f t="shared" ref="W358:AB359" si="542">SUM(W359)</f>
        <v>0</v>
      </c>
      <c r="X358" s="6">
        <f t="shared" si="542"/>
        <v>0</v>
      </c>
      <c r="Y358" s="6">
        <f t="shared" si="542"/>
        <v>0</v>
      </c>
      <c r="Z358" s="21">
        <f t="shared" si="542"/>
        <v>0</v>
      </c>
      <c r="AA358" s="6">
        <f t="shared" si="500"/>
        <v>0</v>
      </c>
      <c r="AB358" s="12">
        <f t="shared" si="542"/>
        <v>0</v>
      </c>
      <c r="AC358" s="12">
        <f t="shared" si="480"/>
        <v>0</v>
      </c>
      <c r="AD358" s="25"/>
    </row>
    <row r="359" spans="2:30">
      <c r="B359" s="16" t="s">
        <v>1</v>
      </c>
      <c r="C359" s="7" t="s">
        <v>22</v>
      </c>
      <c r="D359" s="8">
        <f>SUM(D360)</f>
        <v>0</v>
      </c>
      <c r="E359" s="8">
        <f>SUM(E360)</f>
        <v>0</v>
      </c>
      <c r="F359" s="8">
        <f t="shared" si="538"/>
        <v>0</v>
      </c>
      <c r="G359" s="8">
        <f t="shared" si="538"/>
        <v>0</v>
      </c>
      <c r="H359" s="8">
        <f t="shared" si="538"/>
        <v>0</v>
      </c>
      <c r="I359" s="8">
        <f t="shared" si="539"/>
        <v>0</v>
      </c>
      <c r="J359" s="8">
        <f t="shared" si="539"/>
        <v>0</v>
      </c>
      <c r="K359" s="8">
        <f t="shared" si="539"/>
        <v>0</v>
      </c>
      <c r="L359" s="8">
        <f t="shared" si="539"/>
        <v>0</v>
      </c>
      <c r="M359" s="8">
        <f>SUM(M360)</f>
        <v>24000</v>
      </c>
      <c r="N359" s="8">
        <f>SUM(N360)</f>
        <v>0</v>
      </c>
      <c r="O359" s="8">
        <f t="shared" si="540"/>
        <v>24000</v>
      </c>
      <c r="P359" s="8">
        <f t="shared" si="540"/>
        <v>0</v>
      </c>
      <c r="Q359" s="8">
        <f t="shared" si="540"/>
        <v>0</v>
      </c>
      <c r="R359" s="8">
        <f t="shared" si="541"/>
        <v>17038.799900000002</v>
      </c>
      <c r="S359" s="8">
        <f t="shared" si="541"/>
        <v>0</v>
      </c>
      <c r="T359" s="8">
        <f t="shared" si="541"/>
        <v>0</v>
      </c>
      <c r="U359" s="8">
        <f t="shared" si="541"/>
        <v>0</v>
      </c>
      <c r="V359" s="8">
        <f t="shared" si="541"/>
        <v>0</v>
      </c>
      <c r="W359" s="8">
        <f t="shared" si="542"/>
        <v>0</v>
      </c>
      <c r="X359" s="8">
        <f t="shared" si="542"/>
        <v>0</v>
      </c>
      <c r="Y359" s="8">
        <f t="shared" si="542"/>
        <v>0</v>
      </c>
      <c r="Z359" s="22">
        <f t="shared" si="542"/>
        <v>0</v>
      </c>
      <c r="AA359" s="8">
        <f t="shared" si="500"/>
        <v>0</v>
      </c>
      <c r="AB359" s="24">
        <f t="shared" si="542"/>
        <v>0</v>
      </c>
      <c r="AC359" s="24">
        <f t="shared" si="480"/>
        <v>0</v>
      </c>
      <c r="AD359" s="25"/>
    </row>
    <row r="360" spans="2:30">
      <c r="B360" s="16" t="s">
        <v>1</v>
      </c>
      <c r="C360" s="9" t="s">
        <v>27</v>
      </c>
      <c r="D360" s="8">
        <v>0</v>
      </c>
      <c r="E360" s="8">
        <v>0</v>
      </c>
      <c r="F360" s="8">
        <v>0</v>
      </c>
      <c r="G360" s="8">
        <v>0</v>
      </c>
      <c r="H360" s="8">
        <v>0</v>
      </c>
      <c r="I360" s="8">
        <v>0</v>
      </c>
      <c r="J360" s="8">
        <v>0</v>
      </c>
      <c r="K360" s="8">
        <v>0</v>
      </c>
      <c r="L360" s="8">
        <v>0</v>
      </c>
      <c r="M360" s="8">
        <v>24000</v>
      </c>
      <c r="N360" s="8">
        <v>0</v>
      </c>
      <c r="O360" s="8">
        <v>24000</v>
      </c>
      <c r="P360" s="8">
        <v>0</v>
      </c>
      <c r="Q360" s="8">
        <v>0</v>
      </c>
      <c r="R360" s="8">
        <v>17038.799900000002</v>
      </c>
      <c r="S360" s="8">
        <v>0</v>
      </c>
      <c r="T360" s="8">
        <v>0</v>
      </c>
      <c r="U360" s="8">
        <v>0</v>
      </c>
      <c r="V360" s="8">
        <v>0</v>
      </c>
      <c r="W360" s="8">
        <v>0</v>
      </c>
      <c r="X360" s="8">
        <v>0</v>
      </c>
      <c r="Y360" s="8">
        <v>0</v>
      </c>
      <c r="Z360" s="22">
        <v>0</v>
      </c>
      <c r="AA360" s="8">
        <f t="shared" si="500"/>
        <v>0</v>
      </c>
      <c r="AB360" s="24">
        <v>0</v>
      </c>
      <c r="AC360" s="24">
        <f t="shared" si="480"/>
        <v>0</v>
      </c>
      <c r="AD360" s="25"/>
    </row>
    <row r="361" spans="2:30" ht="75">
      <c r="B361" s="16" t="s">
        <v>142</v>
      </c>
      <c r="C361" s="5" t="s">
        <v>143</v>
      </c>
      <c r="D361" s="6">
        <f t="shared" ref="D361:E363" si="543">SUM(D364,D367)</f>
        <v>0</v>
      </c>
      <c r="E361" s="6">
        <f t="shared" si="543"/>
        <v>0</v>
      </c>
      <c r="F361" s="6">
        <f t="shared" ref="F361:H363" si="544">SUM(F364,F367)</f>
        <v>0</v>
      </c>
      <c r="G361" s="6">
        <f t="shared" si="544"/>
        <v>0</v>
      </c>
      <c r="H361" s="6">
        <f t="shared" si="544"/>
        <v>0</v>
      </c>
      <c r="I361" s="6">
        <f t="shared" ref="I361:L363" si="545">SUM(I364,I367)</f>
        <v>0</v>
      </c>
      <c r="J361" s="6">
        <f t="shared" si="545"/>
        <v>0</v>
      </c>
      <c r="K361" s="6">
        <f t="shared" si="545"/>
        <v>0</v>
      </c>
      <c r="L361" s="6">
        <f t="shared" si="545"/>
        <v>0</v>
      </c>
      <c r="M361" s="6">
        <f t="shared" ref="M361:N363" si="546">SUM(M364,M367)</f>
        <v>525000</v>
      </c>
      <c r="N361" s="6">
        <f t="shared" si="546"/>
        <v>0</v>
      </c>
      <c r="O361" s="6">
        <f t="shared" ref="O361:Q363" si="547">SUM(O364,O367)</f>
        <v>525000</v>
      </c>
      <c r="P361" s="6">
        <f t="shared" si="547"/>
        <v>0</v>
      </c>
      <c r="Q361" s="6">
        <f t="shared" si="547"/>
        <v>0</v>
      </c>
      <c r="R361" s="6">
        <f t="shared" ref="R361:V363" si="548">SUM(R364,R367)</f>
        <v>162542.6</v>
      </c>
      <c r="S361" s="6">
        <f t="shared" si="548"/>
        <v>0</v>
      </c>
      <c r="T361" s="6">
        <f t="shared" si="548"/>
        <v>0</v>
      </c>
      <c r="U361" s="6">
        <f t="shared" si="548"/>
        <v>0</v>
      </c>
      <c r="V361" s="6">
        <f t="shared" si="548"/>
        <v>0</v>
      </c>
      <c r="W361" s="6">
        <f t="shared" ref="W361:X363" si="549">SUM(W364,W367)</f>
        <v>0</v>
      </c>
      <c r="X361" s="6">
        <f t="shared" si="549"/>
        <v>0</v>
      </c>
      <c r="Y361" s="6">
        <f t="shared" ref="Y361:Z363" si="550">SUM(Y364,Y367)</f>
        <v>0</v>
      </c>
      <c r="Z361" s="21">
        <f t="shared" si="550"/>
        <v>0</v>
      </c>
      <c r="AA361" s="6">
        <f t="shared" si="500"/>
        <v>0</v>
      </c>
      <c r="AB361" s="12">
        <f t="shared" ref="AB361" si="551">SUM(AB364,AB367)</f>
        <v>0</v>
      </c>
      <c r="AC361" s="12">
        <f t="shared" si="480"/>
        <v>0</v>
      </c>
      <c r="AD361" s="25"/>
    </row>
    <row r="362" spans="2:30">
      <c r="B362" s="16" t="s">
        <v>1</v>
      </c>
      <c r="C362" s="7" t="s">
        <v>22</v>
      </c>
      <c r="D362" s="8">
        <f t="shared" si="543"/>
        <v>0</v>
      </c>
      <c r="E362" s="8">
        <f t="shared" si="543"/>
        <v>0</v>
      </c>
      <c r="F362" s="8">
        <f t="shared" si="544"/>
        <v>0</v>
      </c>
      <c r="G362" s="8">
        <f t="shared" si="544"/>
        <v>0</v>
      </c>
      <c r="H362" s="8">
        <f t="shared" si="544"/>
        <v>0</v>
      </c>
      <c r="I362" s="8">
        <f t="shared" si="545"/>
        <v>0</v>
      </c>
      <c r="J362" s="8">
        <f t="shared" si="545"/>
        <v>0</v>
      </c>
      <c r="K362" s="8">
        <f t="shared" si="545"/>
        <v>0</v>
      </c>
      <c r="L362" s="8">
        <f t="shared" si="545"/>
        <v>0</v>
      </c>
      <c r="M362" s="8">
        <f t="shared" si="546"/>
        <v>525000</v>
      </c>
      <c r="N362" s="8">
        <f t="shared" si="546"/>
        <v>0</v>
      </c>
      <c r="O362" s="8">
        <f t="shared" si="547"/>
        <v>525000</v>
      </c>
      <c r="P362" s="8">
        <f t="shared" si="547"/>
        <v>0</v>
      </c>
      <c r="Q362" s="8">
        <f t="shared" si="547"/>
        <v>0</v>
      </c>
      <c r="R362" s="8">
        <f t="shared" si="548"/>
        <v>162542.6</v>
      </c>
      <c r="S362" s="8">
        <f t="shared" si="548"/>
        <v>0</v>
      </c>
      <c r="T362" s="8">
        <f t="shared" si="548"/>
        <v>0</v>
      </c>
      <c r="U362" s="8">
        <f t="shared" si="548"/>
        <v>0</v>
      </c>
      <c r="V362" s="8">
        <f t="shared" si="548"/>
        <v>0</v>
      </c>
      <c r="W362" s="8">
        <f t="shared" si="549"/>
        <v>0</v>
      </c>
      <c r="X362" s="8">
        <f t="shared" si="549"/>
        <v>0</v>
      </c>
      <c r="Y362" s="8">
        <f t="shared" si="550"/>
        <v>0</v>
      </c>
      <c r="Z362" s="22">
        <f t="shared" si="550"/>
        <v>0</v>
      </c>
      <c r="AA362" s="8">
        <f t="shared" si="500"/>
        <v>0</v>
      </c>
      <c r="AB362" s="24">
        <f t="shared" ref="AB362" si="552">SUM(AB365,AB368)</f>
        <v>0</v>
      </c>
      <c r="AC362" s="24">
        <f t="shared" si="480"/>
        <v>0</v>
      </c>
      <c r="AD362" s="25"/>
    </row>
    <row r="363" spans="2:30">
      <c r="B363" s="16" t="s">
        <v>1</v>
      </c>
      <c r="C363" s="9" t="s">
        <v>27</v>
      </c>
      <c r="D363" s="8">
        <f t="shared" si="543"/>
        <v>0</v>
      </c>
      <c r="E363" s="8">
        <f t="shared" si="543"/>
        <v>0</v>
      </c>
      <c r="F363" s="8">
        <f t="shared" si="544"/>
        <v>0</v>
      </c>
      <c r="G363" s="8">
        <f t="shared" si="544"/>
        <v>0</v>
      </c>
      <c r="H363" s="8">
        <f t="shared" si="544"/>
        <v>0</v>
      </c>
      <c r="I363" s="8">
        <f t="shared" si="545"/>
        <v>0</v>
      </c>
      <c r="J363" s="8">
        <f t="shared" si="545"/>
        <v>0</v>
      </c>
      <c r="K363" s="8">
        <f t="shared" si="545"/>
        <v>0</v>
      </c>
      <c r="L363" s="8">
        <f t="shared" si="545"/>
        <v>0</v>
      </c>
      <c r="M363" s="8">
        <f t="shared" si="546"/>
        <v>525000</v>
      </c>
      <c r="N363" s="8">
        <f t="shared" si="546"/>
        <v>0</v>
      </c>
      <c r="O363" s="8">
        <f t="shared" si="547"/>
        <v>525000</v>
      </c>
      <c r="P363" s="8">
        <f t="shared" si="547"/>
        <v>0</v>
      </c>
      <c r="Q363" s="8">
        <f t="shared" si="547"/>
        <v>0</v>
      </c>
      <c r="R363" s="8">
        <f t="shared" si="548"/>
        <v>162542.6</v>
      </c>
      <c r="S363" s="8">
        <f t="shared" si="548"/>
        <v>0</v>
      </c>
      <c r="T363" s="8">
        <f t="shared" si="548"/>
        <v>0</v>
      </c>
      <c r="U363" s="8">
        <f t="shared" si="548"/>
        <v>0</v>
      </c>
      <c r="V363" s="8">
        <f t="shared" si="548"/>
        <v>0</v>
      </c>
      <c r="W363" s="8">
        <f t="shared" si="549"/>
        <v>0</v>
      </c>
      <c r="X363" s="8">
        <f t="shared" si="549"/>
        <v>0</v>
      </c>
      <c r="Y363" s="8">
        <f t="shared" si="550"/>
        <v>0</v>
      </c>
      <c r="Z363" s="22">
        <f t="shared" si="550"/>
        <v>0</v>
      </c>
      <c r="AA363" s="8">
        <f t="shared" si="500"/>
        <v>0</v>
      </c>
      <c r="AB363" s="24">
        <f t="shared" ref="AB363" si="553">SUM(AB366,AB369)</f>
        <v>0</v>
      </c>
      <c r="AC363" s="24">
        <f t="shared" si="480"/>
        <v>0</v>
      </c>
      <c r="AD363" s="25"/>
    </row>
    <row r="364" spans="2:30" ht="75">
      <c r="B364" s="16" t="s">
        <v>144</v>
      </c>
      <c r="C364" s="5" t="s">
        <v>145</v>
      </c>
      <c r="D364" s="6">
        <f>SUM(D365)</f>
        <v>0</v>
      </c>
      <c r="E364" s="6">
        <f>SUM(E365)</f>
        <v>0</v>
      </c>
      <c r="F364" s="6">
        <f t="shared" ref="F364:H365" si="554">SUM(F365)</f>
        <v>0</v>
      </c>
      <c r="G364" s="6">
        <f t="shared" si="554"/>
        <v>0</v>
      </c>
      <c r="H364" s="6">
        <f t="shared" si="554"/>
        <v>0</v>
      </c>
      <c r="I364" s="6">
        <f t="shared" ref="I364:L365" si="555">SUM(I365)</f>
        <v>0</v>
      </c>
      <c r="J364" s="6">
        <f t="shared" si="555"/>
        <v>0</v>
      </c>
      <c r="K364" s="6">
        <f t="shared" si="555"/>
        <v>0</v>
      </c>
      <c r="L364" s="6">
        <f t="shared" si="555"/>
        <v>0</v>
      </c>
      <c r="M364" s="6">
        <f>SUM(M365)</f>
        <v>450000</v>
      </c>
      <c r="N364" s="6">
        <f>SUM(N365)</f>
        <v>0</v>
      </c>
      <c r="O364" s="6">
        <f t="shared" ref="O364:Q365" si="556">SUM(O365)</f>
        <v>432233</v>
      </c>
      <c r="P364" s="6">
        <f t="shared" si="556"/>
        <v>0</v>
      </c>
      <c r="Q364" s="6">
        <f t="shared" si="556"/>
        <v>0</v>
      </c>
      <c r="R364" s="6">
        <f t="shared" ref="R364:V365" si="557">SUM(R365)</f>
        <v>88054.8</v>
      </c>
      <c r="S364" s="6">
        <f t="shared" si="557"/>
        <v>0</v>
      </c>
      <c r="T364" s="6">
        <f t="shared" si="557"/>
        <v>0</v>
      </c>
      <c r="U364" s="6">
        <f t="shared" si="557"/>
        <v>0</v>
      </c>
      <c r="V364" s="6">
        <f t="shared" si="557"/>
        <v>0</v>
      </c>
      <c r="W364" s="6">
        <f t="shared" ref="W364:AB365" si="558">SUM(W365)</f>
        <v>0</v>
      </c>
      <c r="X364" s="6">
        <f t="shared" si="558"/>
        <v>0</v>
      </c>
      <c r="Y364" s="6">
        <f t="shared" si="558"/>
        <v>0</v>
      </c>
      <c r="Z364" s="21">
        <f t="shared" si="558"/>
        <v>0</v>
      </c>
      <c r="AA364" s="6">
        <f t="shared" si="500"/>
        <v>0</v>
      </c>
      <c r="AB364" s="12">
        <f t="shared" si="558"/>
        <v>0</v>
      </c>
      <c r="AC364" s="12">
        <f t="shared" si="480"/>
        <v>0</v>
      </c>
      <c r="AD364" s="25"/>
    </row>
    <row r="365" spans="2:30">
      <c r="B365" s="16" t="s">
        <v>1</v>
      </c>
      <c r="C365" s="7" t="s">
        <v>22</v>
      </c>
      <c r="D365" s="8">
        <f>SUM(D366)</f>
        <v>0</v>
      </c>
      <c r="E365" s="8">
        <f>SUM(E366)</f>
        <v>0</v>
      </c>
      <c r="F365" s="8">
        <f t="shared" si="554"/>
        <v>0</v>
      </c>
      <c r="G365" s="8">
        <f t="shared" si="554"/>
        <v>0</v>
      </c>
      <c r="H365" s="8">
        <f t="shared" si="554"/>
        <v>0</v>
      </c>
      <c r="I365" s="8">
        <f t="shared" si="555"/>
        <v>0</v>
      </c>
      <c r="J365" s="8">
        <f t="shared" si="555"/>
        <v>0</v>
      </c>
      <c r="K365" s="8">
        <f t="shared" si="555"/>
        <v>0</v>
      </c>
      <c r="L365" s="8">
        <f t="shared" si="555"/>
        <v>0</v>
      </c>
      <c r="M365" s="8">
        <f>SUM(M366)</f>
        <v>450000</v>
      </c>
      <c r="N365" s="8">
        <f>SUM(N366)</f>
        <v>0</v>
      </c>
      <c r="O365" s="8">
        <f t="shared" si="556"/>
        <v>432233</v>
      </c>
      <c r="P365" s="8">
        <f t="shared" si="556"/>
        <v>0</v>
      </c>
      <c r="Q365" s="8">
        <f t="shared" si="556"/>
        <v>0</v>
      </c>
      <c r="R365" s="8">
        <f t="shared" si="557"/>
        <v>88054.8</v>
      </c>
      <c r="S365" s="8">
        <f t="shared" si="557"/>
        <v>0</v>
      </c>
      <c r="T365" s="8">
        <f t="shared" si="557"/>
        <v>0</v>
      </c>
      <c r="U365" s="8">
        <f t="shared" si="557"/>
        <v>0</v>
      </c>
      <c r="V365" s="8">
        <f t="shared" si="557"/>
        <v>0</v>
      </c>
      <c r="W365" s="8">
        <f t="shared" si="558"/>
        <v>0</v>
      </c>
      <c r="X365" s="8">
        <f t="shared" si="558"/>
        <v>0</v>
      </c>
      <c r="Y365" s="8">
        <f t="shared" si="558"/>
        <v>0</v>
      </c>
      <c r="Z365" s="22">
        <f t="shared" si="558"/>
        <v>0</v>
      </c>
      <c r="AA365" s="8">
        <f t="shared" si="500"/>
        <v>0</v>
      </c>
      <c r="AB365" s="24">
        <f t="shared" si="558"/>
        <v>0</v>
      </c>
      <c r="AC365" s="24">
        <f t="shared" si="480"/>
        <v>0</v>
      </c>
      <c r="AD365" s="25"/>
    </row>
    <row r="366" spans="2:30">
      <c r="B366" s="16" t="s">
        <v>1</v>
      </c>
      <c r="C366" s="9" t="s">
        <v>27</v>
      </c>
      <c r="D366" s="8">
        <v>0</v>
      </c>
      <c r="E366" s="8">
        <v>0</v>
      </c>
      <c r="F366" s="8">
        <v>0</v>
      </c>
      <c r="G366" s="8">
        <v>0</v>
      </c>
      <c r="H366" s="8">
        <v>0</v>
      </c>
      <c r="I366" s="8">
        <v>0</v>
      </c>
      <c r="J366" s="8">
        <v>0</v>
      </c>
      <c r="K366" s="8">
        <v>0</v>
      </c>
      <c r="L366" s="8">
        <v>0</v>
      </c>
      <c r="M366" s="8">
        <v>450000</v>
      </c>
      <c r="N366" s="8">
        <v>0</v>
      </c>
      <c r="O366" s="8">
        <v>432233</v>
      </c>
      <c r="P366" s="8">
        <v>0</v>
      </c>
      <c r="Q366" s="8">
        <v>0</v>
      </c>
      <c r="R366" s="8">
        <v>88054.8</v>
      </c>
      <c r="S366" s="8">
        <v>0</v>
      </c>
      <c r="T366" s="8">
        <v>0</v>
      </c>
      <c r="U366" s="8">
        <v>0</v>
      </c>
      <c r="V366" s="8">
        <v>0</v>
      </c>
      <c r="W366" s="8">
        <v>0</v>
      </c>
      <c r="X366" s="8">
        <v>0</v>
      </c>
      <c r="Y366" s="8">
        <v>0</v>
      </c>
      <c r="Z366" s="22">
        <v>0</v>
      </c>
      <c r="AA366" s="8">
        <f t="shared" si="500"/>
        <v>0</v>
      </c>
      <c r="AB366" s="24">
        <v>0</v>
      </c>
      <c r="AC366" s="24">
        <f t="shared" si="480"/>
        <v>0</v>
      </c>
      <c r="AD366" s="25"/>
    </row>
    <row r="367" spans="2:30" ht="90">
      <c r="B367" s="16" t="s">
        <v>146</v>
      </c>
      <c r="C367" s="5" t="s">
        <v>147</v>
      </c>
      <c r="D367" s="6">
        <f>SUM(D368)</f>
        <v>0</v>
      </c>
      <c r="E367" s="6">
        <f>SUM(E368)</f>
        <v>0</v>
      </c>
      <c r="F367" s="6">
        <f t="shared" ref="F367:H368" si="559">SUM(F368)</f>
        <v>0</v>
      </c>
      <c r="G367" s="6">
        <f t="shared" si="559"/>
        <v>0</v>
      </c>
      <c r="H367" s="6">
        <f t="shared" si="559"/>
        <v>0</v>
      </c>
      <c r="I367" s="6">
        <f t="shared" ref="I367:L368" si="560">SUM(I368)</f>
        <v>0</v>
      </c>
      <c r="J367" s="6">
        <f t="shared" si="560"/>
        <v>0</v>
      </c>
      <c r="K367" s="6">
        <f t="shared" si="560"/>
        <v>0</v>
      </c>
      <c r="L367" s="6">
        <f t="shared" si="560"/>
        <v>0</v>
      </c>
      <c r="M367" s="6">
        <f>SUM(M368)</f>
        <v>75000</v>
      </c>
      <c r="N367" s="6">
        <f>SUM(N368)</f>
        <v>0</v>
      </c>
      <c r="O367" s="6">
        <f t="shared" ref="O367:Q368" si="561">SUM(O368)</f>
        <v>92767</v>
      </c>
      <c r="P367" s="6">
        <f t="shared" si="561"/>
        <v>0</v>
      </c>
      <c r="Q367" s="6">
        <f t="shared" si="561"/>
        <v>0</v>
      </c>
      <c r="R367" s="6">
        <f t="shared" ref="R367:V368" si="562">SUM(R368)</f>
        <v>74487.8</v>
      </c>
      <c r="S367" s="6">
        <f t="shared" si="562"/>
        <v>0</v>
      </c>
      <c r="T367" s="6">
        <f t="shared" si="562"/>
        <v>0</v>
      </c>
      <c r="U367" s="6">
        <f t="shared" si="562"/>
        <v>0</v>
      </c>
      <c r="V367" s="6">
        <f t="shared" si="562"/>
        <v>0</v>
      </c>
      <c r="W367" s="6">
        <f t="shared" ref="W367:AB368" si="563">SUM(W368)</f>
        <v>0</v>
      </c>
      <c r="X367" s="6">
        <f t="shared" si="563"/>
        <v>0</v>
      </c>
      <c r="Y367" s="6">
        <f t="shared" si="563"/>
        <v>0</v>
      </c>
      <c r="Z367" s="21">
        <f t="shared" si="563"/>
        <v>0</v>
      </c>
      <c r="AA367" s="6">
        <f t="shared" si="500"/>
        <v>0</v>
      </c>
      <c r="AB367" s="12">
        <f t="shared" si="563"/>
        <v>0</v>
      </c>
      <c r="AC367" s="12">
        <f t="shared" si="480"/>
        <v>0</v>
      </c>
      <c r="AD367" s="25"/>
    </row>
    <row r="368" spans="2:30">
      <c r="B368" s="16" t="s">
        <v>1</v>
      </c>
      <c r="C368" s="7" t="s">
        <v>22</v>
      </c>
      <c r="D368" s="8">
        <f>SUM(D369)</f>
        <v>0</v>
      </c>
      <c r="E368" s="8">
        <f>SUM(E369)</f>
        <v>0</v>
      </c>
      <c r="F368" s="8">
        <f t="shared" si="559"/>
        <v>0</v>
      </c>
      <c r="G368" s="8">
        <f t="shared" si="559"/>
        <v>0</v>
      </c>
      <c r="H368" s="8">
        <f t="shared" si="559"/>
        <v>0</v>
      </c>
      <c r="I368" s="8">
        <f t="shared" si="560"/>
        <v>0</v>
      </c>
      <c r="J368" s="8">
        <f t="shared" si="560"/>
        <v>0</v>
      </c>
      <c r="K368" s="8">
        <f t="shared" si="560"/>
        <v>0</v>
      </c>
      <c r="L368" s="8">
        <f t="shared" si="560"/>
        <v>0</v>
      </c>
      <c r="M368" s="8">
        <f>SUM(M369)</f>
        <v>75000</v>
      </c>
      <c r="N368" s="8">
        <f>SUM(N369)</f>
        <v>0</v>
      </c>
      <c r="O368" s="8">
        <f t="shared" si="561"/>
        <v>92767</v>
      </c>
      <c r="P368" s="8">
        <f t="shared" si="561"/>
        <v>0</v>
      </c>
      <c r="Q368" s="8">
        <f t="shared" si="561"/>
        <v>0</v>
      </c>
      <c r="R368" s="8">
        <f t="shared" si="562"/>
        <v>74487.8</v>
      </c>
      <c r="S368" s="8">
        <f t="shared" si="562"/>
        <v>0</v>
      </c>
      <c r="T368" s="8">
        <f t="shared" si="562"/>
        <v>0</v>
      </c>
      <c r="U368" s="8">
        <f t="shared" si="562"/>
        <v>0</v>
      </c>
      <c r="V368" s="8">
        <f t="shared" si="562"/>
        <v>0</v>
      </c>
      <c r="W368" s="8">
        <f t="shared" si="563"/>
        <v>0</v>
      </c>
      <c r="X368" s="8">
        <f t="shared" si="563"/>
        <v>0</v>
      </c>
      <c r="Y368" s="8">
        <f t="shared" si="563"/>
        <v>0</v>
      </c>
      <c r="Z368" s="22">
        <f t="shared" si="563"/>
        <v>0</v>
      </c>
      <c r="AA368" s="8">
        <f t="shared" si="500"/>
        <v>0</v>
      </c>
      <c r="AB368" s="24">
        <f t="shared" si="563"/>
        <v>0</v>
      </c>
      <c r="AC368" s="24">
        <f t="shared" si="480"/>
        <v>0</v>
      </c>
      <c r="AD368" s="25"/>
    </row>
    <row r="369" spans="2:30">
      <c r="B369" s="16" t="s">
        <v>1</v>
      </c>
      <c r="C369" s="9" t="s">
        <v>27</v>
      </c>
      <c r="D369" s="8">
        <v>0</v>
      </c>
      <c r="E369" s="8">
        <v>0</v>
      </c>
      <c r="F369" s="8">
        <v>0</v>
      </c>
      <c r="G369" s="8">
        <v>0</v>
      </c>
      <c r="H369" s="8">
        <v>0</v>
      </c>
      <c r="I369" s="8">
        <v>0</v>
      </c>
      <c r="J369" s="8">
        <v>0</v>
      </c>
      <c r="K369" s="8">
        <v>0</v>
      </c>
      <c r="L369" s="8">
        <v>0</v>
      </c>
      <c r="M369" s="8">
        <v>75000</v>
      </c>
      <c r="N369" s="8">
        <v>0</v>
      </c>
      <c r="O369" s="8">
        <v>92767</v>
      </c>
      <c r="P369" s="8">
        <v>0</v>
      </c>
      <c r="Q369" s="8">
        <v>0</v>
      </c>
      <c r="R369" s="8">
        <v>74487.8</v>
      </c>
      <c r="S369" s="8">
        <v>0</v>
      </c>
      <c r="T369" s="8">
        <v>0</v>
      </c>
      <c r="U369" s="8">
        <v>0</v>
      </c>
      <c r="V369" s="8">
        <v>0</v>
      </c>
      <c r="W369" s="8">
        <v>0</v>
      </c>
      <c r="X369" s="8">
        <v>0</v>
      </c>
      <c r="Y369" s="8">
        <v>0</v>
      </c>
      <c r="Z369" s="22">
        <v>0</v>
      </c>
      <c r="AA369" s="8">
        <f t="shared" si="500"/>
        <v>0</v>
      </c>
      <c r="AB369" s="24">
        <v>0</v>
      </c>
      <c r="AC369" s="24">
        <f t="shared" si="480"/>
        <v>0</v>
      </c>
      <c r="AD369" s="25"/>
    </row>
    <row r="370" spans="2:30">
      <c r="B370" s="16" t="s">
        <v>148</v>
      </c>
      <c r="C370" s="5" t="s">
        <v>149</v>
      </c>
      <c r="D370" s="6">
        <f t="shared" ref="D370:Z370" si="564">SUM(D383,D391,D549,D644,D650)</f>
        <v>1044565</v>
      </c>
      <c r="E370" s="6">
        <f t="shared" si="564"/>
        <v>0</v>
      </c>
      <c r="F370" s="6">
        <f t="shared" si="564"/>
        <v>1072793.3250000002</v>
      </c>
      <c r="G370" s="6">
        <f t="shared" si="564"/>
        <v>35000</v>
      </c>
      <c r="H370" s="6">
        <f t="shared" si="564"/>
        <v>100</v>
      </c>
      <c r="I370" s="6">
        <f t="shared" si="564"/>
        <v>1072140.6079599999</v>
      </c>
      <c r="J370" s="6">
        <f t="shared" si="564"/>
        <v>34999.996200000001</v>
      </c>
      <c r="K370" s="6">
        <f t="shared" si="564"/>
        <v>29708.928460000003</v>
      </c>
      <c r="L370" s="6">
        <f t="shared" si="564"/>
        <v>58.391280000000002</v>
      </c>
      <c r="M370" s="6">
        <f t="shared" si="564"/>
        <v>1366277</v>
      </c>
      <c r="N370" s="6">
        <f t="shared" si="564"/>
        <v>0</v>
      </c>
      <c r="O370" s="6">
        <f t="shared" si="564"/>
        <v>1366277</v>
      </c>
      <c r="P370" s="6">
        <f t="shared" si="564"/>
        <v>3000</v>
      </c>
      <c r="Q370" s="6">
        <f t="shared" si="564"/>
        <v>2687</v>
      </c>
      <c r="R370" s="6">
        <f t="shared" si="564"/>
        <v>952862.87643000006</v>
      </c>
      <c r="S370" s="6">
        <f t="shared" si="564"/>
        <v>2898.1272899999999</v>
      </c>
      <c r="T370" s="6">
        <f t="shared" si="564"/>
        <v>0</v>
      </c>
      <c r="U370" s="6">
        <f t="shared" si="564"/>
        <v>10429.687400000001</v>
      </c>
      <c r="V370" s="6">
        <f t="shared" si="564"/>
        <v>2242.4904099999999</v>
      </c>
      <c r="W370" s="6">
        <f t="shared" si="564"/>
        <v>1193600</v>
      </c>
      <c r="X370" s="6">
        <f t="shared" si="564"/>
        <v>0</v>
      </c>
      <c r="Y370" s="6">
        <f t="shared" si="564"/>
        <v>1441821</v>
      </c>
      <c r="Z370" s="21">
        <f t="shared" si="564"/>
        <v>0</v>
      </c>
      <c r="AA370" s="6">
        <f t="shared" si="500"/>
        <v>248221</v>
      </c>
      <c r="AB370" s="12">
        <f t="shared" ref="AB370" si="565">SUM(AB383,AB391,AB549,AB644,AB650)</f>
        <v>1103972</v>
      </c>
      <c r="AC370" s="12">
        <f t="shared" si="480"/>
        <v>-337849</v>
      </c>
      <c r="AD370" s="25">
        <f>1193600-W370</f>
        <v>0</v>
      </c>
    </row>
    <row r="371" spans="2:30">
      <c r="B371" s="16" t="s">
        <v>1</v>
      </c>
      <c r="C371" s="7" t="s">
        <v>21</v>
      </c>
      <c r="D371" s="8">
        <f t="shared" ref="D371:Z371" si="566">SUM(D384,D392,D550)</f>
        <v>3728</v>
      </c>
      <c r="E371" s="8">
        <f t="shared" si="566"/>
        <v>0</v>
      </c>
      <c r="F371" s="8">
        <f t="shared" si="566"/>
        <v>0</v>
      </c>
      <c r="G371" s="8">
        <f t="shared" si="566"/>
        <v>0</v>
      </c>
      <c r="H371" s="8">
        <f t="shared" si="566"/>
        <v>0</v>
      </c>
      <c r="I371" s="8">
        <f t="shared" si="566"/>
        <v>0</v>
      </c>
      <c r="J371" s="8">
        <f t="shared" si="566"/>
        <v>0</v>
      </c>
      <c r="K371" s="8">
        <f t="shared" si="566"/>
        <v>0</v>
      </c>
      <c r="L371" s="8">
        <f t="shared" si="566"/>
        <v>0</v>
      </c>
      <c r="M371" s="8">
        <f t="shared" si="566"/>
        <v>99</v>
      </c>
      <c r="N371" s="8">
        <f t="shared" si="566"/>
        <v>0</v>
      </c>
      <c r="O371" s="8">
        <f t="shared" si="566"/>
        <v>8721</v>
      </c>
      <c r="P371" s="8">
        <f t="shared" si="566"/>
        <v>0</v>
      </c>
      <c r="Q371" s="8">
        <f t="shared" si="566"/>
        <v>0</v>
      </c>
      <c r="R371" s="8">
        <f t="shared" si="566"/>
        <v>0</v>
      </c>
      <c r="S371" s="8">
        <f t="shared" si="566"/>
        <v>0</v>
      </c>
      <c r="T371" s="8">
        <f t="shared" si="566"/>
        <v>0</v>
      </c>
      <c r="U371" s="8">
        <f t="shared" si="566"/>
        <v>0</v>
      </c>
      <c r="V371" s="8">
        <f t="shared" si="566"/>
        <v>0</v>
      </c>
      <c r="W371" s="8">
        <f t="shared" si="566"/>
        <v>8820</v>
      </c>
      <c r="X371" s="8">
        <f t="shared" si="566"/>
        <v>0</v>
      </c>
      <c r="Y371" s="8">
        <f t="shared" si="566"/>
        <v>8820</v>
      </c>
      <c r="Z371" s="22">
        <f t="shared" si="566"/>
        <v>0</v>
      </c>
      <c r="AA371" s="8">
        <f t="shared" si="500"/>
        <v>0</v>
      </c>
      <c r="AB371" s="24">
        <f t="shared" ref="AB371" si="567">SUM(AB384,AB392,AB550)</f>
        <v>8820</v>
      </c>
      <c r="AC371" s="24">
        <f t="shared" si="480"/>
        <v>0</v>
      </c>
      <c r="AD371" s="25"/>
    </row>
    <row r="372" spans="2:30">
      <c r="B372" s="16" t="s">
        <v>1</v>
      </c>
      <c r="C372" s="7" t="s">
        <v>22</v>
      </c>
      <c r="D372" s="8">
        <f t="shared" ref="D372:Z372" si="568">SUM(D385,D393,D551,D645,D651)</f>
        <v>1044332</v>
      </c>
      <c r="E372" s="8">
        <f t="shared" si="568"/>
        <v>0</v>
      </c>
      <c r="F372" s="8">
        <f t="shared" si="568"/>
        <v>1072587.9120000002</v>
      </c>
      <c r="G372" s="8">
        <f t="shared" si="568"/>
        <v>35000</v>
      </c>
      <c r="H372" s="8">
        <f t="shared" si="568"/>
        <v>100</v>
      </c>
      <c r="I372" s="8">
        <f t="shared" si="568"/>
        <v>1071941.74453</v>
      </c>
      <c r="J372" s="8">
        <f t="shared" si="568"/>
        <v>34999.996200000001</v>
      </c>
      <c r="K372" s="8">
        <f t="shared" si="568"/>
        <v>25184.253239999998</v>
      </c>
      <c r="L372" s="8">
        <f t="shared" si="568"/>
        <v>58.391280000000002</v>
      </c>
      <c r="M372" s="8">
        <f t="shared" si="568"/>
        <v>1361292</v>
      </c>
      <c r="N372" s="8">
        <f t="shared" si="568"/>
        <v>0</v>
      </c>
      <c r="O372" s="8">
        <f t="shared" si="568"/>
        <v>1361287</v>
      </c>
      <c r="P372" s="8">
        <f t="shared" si="568"/>
        <v>3000</v>
      </c>
      <c r="Q372" s="8">
        <f t="shared" si="568"/>
        <v>2687</v>
      </c>
      <c r="R372" s="8">
        <f t="shared" si="568"/>
        <v>950710.20841000008</v>
      </c>
      <c r="S372" s="8">
        <f t="shared" si="568"/>
        <v>2898.1272899999999</v>
      </c>
      <c r="T372" s="8">
        <f t="shared" si="568"/>
        <v>0</v>
      </c>
      <c r="U372" s="8">
        <f t="shared" si="568"/>
        <v>9280.100120000001</v>
      </c>
      <c r="V372" s="8">
        <f t="shared" si="568"/>
        <v>2242.4904099999999</v>
      </c>
      <c r="W372" s="8">
        <f t="shared" si="568"/>
        <v>1193075</v>
      </c>
      <c r="X372" s="8">
        <f t="shared" si="568"/>
        <v>0</v>
      </c>
      <c r="Y372" s="8">
        <f t="shared" si="568"/>
        <v>1428410</v>
      </c>
      <c r="Z372" s="22">
        <f t="shared" si="568"/>
        <v>0</v>
      </c>
      <c r="AA372" s="8">
        <f t="shared" si="500"/>
        <v>235335</v>
      </c>
      <c r="AB372" s="24">
        <f t="shared" ref="AB372" si="569">SUM(AB385,AB393,AB551,AB645,AB651)</f>
        <v>1103447</v>
      </c>
      <c r="AC372" s="24">
        <f t="shared" si="480"/>
        <v>-324963</v>
      </c>
      <c r="AD372" s="25"/>
    </row>
    <row r="373" spans="2:30">
      <c r="B373" s="16" t="s">
        <v>1</v>
      </c>
      <c r="C373" s="9" t="s">
        <v>23</v>
      </c>
      <c r="D373" s="8">
        <f t="shared" ref="D373:Z373" si="570">SUM(D394,D652)</f>
        <v>0</v>
      </c>
      <c r="E373" s="8">
        <f t="shared" si="570"/>
        <v>0</v>
      </c>
      <c r="F373" s="8">
        <f t="shared" si="570"/>
        <v>0</v>
      </c>
      <c r="G373" s="8">
        <f t="shared" si="570"/>
        <v>0</v>
      </c>
      <c r="H373" s="8">
        <f t="shared" si="570"/>
        <v>0</v>
      </c>
      <c r="I373" s="8">
        <f t="shared" si="570"/>
        <v>0</v>
      </c>
      <c r="J373" s="8">
        <f t="shared" si="570"/>
        <v>0</v>
      </c>
      <c r="K373" s="8">
        <f t="shared" si="570"/>
        <v>184.85</v>
      </c>
      <c r="L373" s="8">
        <f t="shared" si="570"/>
        <v>0</v>
      </c>
      <c r="M373" s="8">
        <f t="shared" si="570"/>
        <v>0</v>
      </c>
      <c r="N373" s="8">
        <f t="shared" si="570"/>
        <v>0</v>
      </c>
      <c r="O373" s="8">
        <f t="shared" si="570"/>
        <v>0</v>
      </c>
      <c r="P373" s="8">
        <f t="shared" si="570"/>
        <v>0</v>
      </c>
      <c r="Q373" s="8">
        <f t="shared" si="570"/>
        <v>45.96</v>
      </c>
      <c r="R373" s="8">
        <f t="shared" si="570"/>
        <v>0</v>
      </c>
      <c r="S373" s="8">
        <f t="shared" si="570"/>
        <v>0</v>
      </c>
      <c r="T373" s="8">
        <f t="shared" si="570"/>
        <v>0</v>
      </c>
      <c r="U373" s="8">
        <f t="shared" si="570"/>
        <v>103.16</v>
      </c>
      <c r="V373" s="8">
        <f t="shared" si="570"/>
        <v>15</v>
      </c>
      <c r="W373" s="8">
        <f t="shared" si="570"/>
        <v>0</v>
      </c>
      <c r="X373" s="8">
        <f t="shared" si="570"/>
        <v>0</v>
      </c>
      <c r="Y373" s="8">
        <f t="shared" si="570"/>
        <v>0</v>
      </c>
      <c r="Z373" s="22">
        <f t="shared" si="570"/>
        <v>0</v>
      </c>
      <c r="AA373" s="8">
        <f t="shared" si="500"/>
        <v>0</v>
      </c>
      <c r="AB373" s="24">
        <f t="shared" ref="AB373" si="571">SUM(AB394,AB652)</f>
        <v>0</v>
      </c>
      <c r="AC373" s="24">
        <f t="shared" si="480"/>
        <v>0</v>
      </c>
      <c r="AD373" s="25"/>
    </row>
    <row r="374" spans="2:30">
      <c r="B374" s="16" t="s">
        <v>1</v>
      </c>
      <c r="C374" s="9" t="s">
        <v>24</v>
      </c>
      <c r="D374" s="8">
        <f t="shared" ref="D374:Z374" si="572">SUM(D386,D395,D552,D646,D653)</f>
        <v>84957</v>
      </c>
      <c r="E374" s="8">
        <f t="shared" si="572"/>
        <v>0</v>
      </c>
      <c r="F374" s="8">
        <f t="shared" si="572"/>
        <v>84648.971999999994</v>
      </c>
      <c r="G374" s="8">
        <f t="shared" si="572"/>
        <v>0</v>
      </c>
      <c r="H374" s="8">
        <f t="shared" si="572"/>
        <v>100</v>
      </c>
      <c r="I374" s="8">
        <f t="shared" si="572"/>
        <v>84077.81197000001</v>
      </c>
      <c r="J374" s="8">
        <f t="shared" si="572"/>
        <v>0</v>
      </c>
      <c r="K374" s="8">
        <f t="shared" si="572"/>
        <v>3502.5396999999998</v>
      </c>
      <c r="L374" s="8">
        <f t="shared" si="572"/>
        <v>58.391280000000002</v>
      </c>
      <c r="M374" s="8">
        <f t="shared" si="572"/>
        <v>294963</v>
      </c>
      <c r="N374" s="8">
        <f t="shared" si="572"/>
        <v>0</v>
      </c>
      <c r="O374" s="8">
        <f t="shared" si="572"/>
        <v>271111.95499999996</v>
      </c>
      <c r="P374" s="8">
        <f t="shared" si="572"/>
        <v>3000</v>
      </c>
      <c r="Q374" s="8">
        <f t="shared" si="572"/>
        <v>141.04</v>
      </c>
      <c r="R374" s="8">
        <f t="shared" si="572"/>
        <v>115070.33124</v>
      </c>
      <c r="S374" s="8">
        <f t="shared" si="572"/>
        <v>2898.1272899999999</v>
      </c>
      <c r="T374" s="8">
        <f t="shared" si="572"/>
        <v>0</v>
      </c>
      <c r="U374" s="8">
        <f t="shared" si="572"/>
        <v>6299.2916100000011</v>
      </c>
      <c r="V374" s="8">
        <f t="shared" si="572"/>
        <v>77.490409999999997</v>
      </c>
      <c r="W374" s="8">
        <f t="shared" si="572"/>
        <v>150939</v>
      </c>
      <c r="X374" s="8">
        <f t="shared" si="572"/>
        <v>0</v>
      </c>
      <c r="Y374" s="8">
        <f t="shared" si="572"/>
        <v>372878</v>
      </c>
      <c r="Z374" s="22">
        <f t="shared" si="572"/>
        <v>0</v>
      </c>
      <c r="AA374" s="8">
        <f t="shared" si="500"/>
        <v>221939</v>
      </c>
      <c r="AB374" s="24">
        <f t="shared" ref="AB374" si="573">SUM(AB386,AB395,AB552,AB646,AB653)</f>
        <v>93481</v>
      </c>
      <c r="AC374" s="24">
        <f t="shared" si="480"/>
        <v>-279397</v>
      </c>
      <c r="AD374" s="25"/>
    </row>
    <row r="375" spans="2:30">
      <c r="B375" s="16" t="s">
        <v>1</v>
      </c>
      <c r="C375" s="9" t="s">
        <v>25</v>
      </c>
      <c r="D375" s="8">
        <f t="shared" ref="D375:Z375" si="574">SUM(D396,D553,D654)</f>
        <v>0</v>
      </c>
      <c r="E375" s="8">
        <f t="shared" si="574"/>
        <v>0</v>
      </c>
      <c r="F375" s="8">
        <f t="shared" si="574"/>
        <v>0</v>
      </c>
      <c r="G375" s="8">
        <f t="shared" si="574"/>
        <v>0</v>
      </c>
      <c r="H375" s="8">
        <f t="shared" si="574"/>
        <v>0</v>
      </c>
      <c r="I375" s="8">
        <f t="shared" si="574"/>
        <v>0</v>
      </c>
      <c r="J375" s="8">
        <f t="shared" si="574"/>
        <v>0</v>
      </c>
      <c r="K375" s="8">
        <f t="shared" si="574"/>
        <v>9181.1483100000005</v>
      </c>
      <c r="L375" s="8">
        <f t="shared" si="574"/>
        <v>0</v>
      </c>
      <c r="M375" s="8">
        <f t="shared" si="574"/>
        <v>3200</v>
      </c>
      <c r="N375" s="8">
        <f t="shared" si="574"/>
        <v>0</v>
      </c>
      <c r="O375" s="8">
        <f t="shared" si="574"/>
        <v>3200</v>
      </c>
      <c r="P375" s="8">
        <f t="shared" si="574"/>
        <v>0</v>
      </c>
      <c r="Q375" s="8">
        <f t="shared" si="574"/>
        <v>2500</v>
      </c>
      <c r="R375" s="8">
        <f t="shared" si="574"/>
        <v>786.4</v>
      </c>
      <c r="S375" s="8">
        <f t="shared" si="574"/>
        <v>0</v>
      </c>
      <c r="T375" s="8">
        <f t="shared" si="574"/>
        <v>0</v>
      </c>
      <c r="U375" s="8">
        <f t="shared" si="574"/>
        <v>0</v>
      </c>
      <c r="V375" s="8">
        <f t="shared" si="574"/>
        <v>2150</v>
      </c>
      <c r="W375" s="8">
        <f t="shared" si="574"/>
        <v>0</v>
      </c>
      <c r="X375" s="8">
        <f t="shared" si="574"/>
        <v>0</v>
      </c>
      <c r="Y375" s="8">
        <f t="shared" si="574"/>
        <v>0</v>
      </c>
      <c r="Z375" s="22">
        <f t="shared" si="574"/>
        <v>0</v>
      </c>
      <c r="AA375" s="8">
        <f t="shared" si="500"/>
        <v>0</v>
      </c>
      <c r="AB375" s="24">
        <f t="shared" ref="AB375" si="575">SUM(AB396,AB553,AB654)</f>
        <v>0</v>
      </c>
      <c r="AC375" s="24">
        <f t="shared" si="480"/>
        <v>0</v>
      </c>
      <c r="AD375" s="25"/>
    </row>
    <row r="376" spans="2:30">
      <c r="B376" s="16" t="s">
        <v>1</v>
      </c>
      <c r="C376" s="9" t="s">
        <v>26</v>
      </c>
      <c r="D376" s="8">
        <f t="shared" ref="D376:Z376" si="576">SUM(D554,D655)</f>
        <v>0</v>
      </c>
      <c r="E376" s="8">
        <f t="shared" si="576"/>
        <v>0</v>
      </c>
      <c r="F376" s="8">
        <f t="shared" si="576"/>
        <v>0</v>
      </c>
      <c r="G376" s="8">
        <f t="shared" si="576"/>
        <v>0</v>
      </c>
      <c r="H376" s="8">
        <f t="shared" si="576"/>
        <v>0</v>
      </c>
      <c r="I376" s="8">
        <f t="shared" si="576"/>
        <v>0</v>
      </c>
      <c r="J376" s="8">
        <f t="shared" si="576"/>
        <v>0</v>
      </c>
      <c r="K376" s="8">
        <f t="shared" si="576"/>
        <v>0</v>
      </c>
      <c r="L376" s="8">
        <f t="shared" si="576"/>
        <v>0</v>
      </c>
      <c r="M376" s="8">
        <f t="shared" si="576"/>
        <v>2650</v>
      </c>
      <c r="N376" s="8">
        <f t="shared" si="576"/>
        <v>0</v>
      </c>
      <c r="O376" s="8">
        <f t="shared" si="576"/>
        <v>2952.01</v>
      </c>
      <c r="P376" s="8">
        <f t="shared" si="576"/>
        <v>0</v>
      </c>
      <c r="Q376" s="8">
        <f t="shared" si="576"/>
        <v>0</v>
      </c>
      <c r="R376" s="8">
        <f t="shared" si="576"/>
        <v>2660.3674799999999</v>
      </c>
      <c r="S376" s="8">
        <f t="shared" si="576"/>
        <v>0</v>
      </c>
      <c r="T376" s="8">
        <f t="shared" si="576"/>
        <v>0</v>
      </c>
      <c r="U376" s="8">
        <f t="shared" si="576"/>
        <v>0</v>
      </c>
      <c r="V376" s="8">
        <f t="shared" si="576"/>
        <v>0</v>
      </c>
      <c r="W376" s="8">
        <f t="shared" si="576"/>
        <v>175</v>
      </c>
      <c r="X376" s="8">
        <f t="shared" si="576"/>
        <v>0</v>
      </c>
      <c r="Y376" s="8">
        <f t="shared" si="576"/>
        <v>175</v>
      </c>
      <c r="Z376" s="22">
        <f t="shared" si="576"/>
        <v>0</v>
      </c>
      <c r="AA376" s="8">
        <f t="shared" si="500"/>
        <v>0</v>
      </c>
      <c r="AB376" s="24">
        <f t="shared" ref="AB376" si="577">SUM(AB554,AB655)</f>
        <v>175</v>
      </c>
      <c r="AC376" s="24">
        <f t="shared" si="480"/>
        <v>0</v>
      </c>
      <c r="AD376" s="25"/>
    </row>
    <row r="377" spans="2:30">
      <c r="B377" s="16" t="s">
        <v>1</v>
      </c>
      <c r="C377" s="9" t="s">
        <v>27</v>
      </c>
      <c r="D377" s="8">
        <f t="shared" ref="D377:Z377" si="578">SUM(D387,D397,D555)</f>
        <v>958598</v>
      </c>
      <c r="E377" s="8">
        <f t="shared" si="578"/>
        <v>0</v>
      </c>
      <c r="F377" s="8">
        <f t="shared" si="578"/>
        <v>986317.22499999998</v>
      </c>
      <c r="G377" s="8">
        <f t="shared" si="578"/>
        <v>35000</v>
      </c>
      <c r="H377" s="8">
        <f t="shared" si="578"/>
        <v>0</v>
      </c>
      <c r="I377" s="8">
        <f t="shared" si="578"/>
        <v>986256.96016000002</v>
      </c>
      <c r="J377" s="8">
        <f t="shared" si="578"/>
        <v>34999.996200000001</v>
      </c>
      <c r="K377" s="8">
        <f t="shared" si="578"/>
        <v>246.85406</v>
      </c>
      <c r="L377" s="8">
        <f t="shared" si="578"/>
        <v>0</v>
      </c>
      <c r="M377" s="8">
        <f t="shared" si="578"/>
        <v>1056672</v>
      </c>
      <c r="N377" s="8">
        <f t="shared" si="578"/>
        <v>0</v>
      </c>
      <c r="O377" s="8">
        <f t="shared" si="578"/>
        <v>1076618.0449999999</v>
      </c>
      <c r="P377" s="8">
        <f t="shared" si="578"/>
        <v>0</v>
      </c>
      <c r="Q377" s="8">
        <f t="shared" si="578"/>
        <v>0</v>
      </c>
      <c r="R377" s="8">
        <f t="shared" si="578"/>
        <v>830855.14092999999</v>
      </c>
      <c r="S377" s="8">
        <f t="shared" si="578"/>
        <v>0</v>
      </c>
      <c r="T377" s="8">
        <f t="shared" si="578"/>
        <v>0</v>
      </c>
      <c r="U377" s="8">
        <f t="shared" si="578"/>
        <v>145.86000000000001</v>
      </c>
      <c r="V377" s="8">
        <f t="shared" si="578"/>
        <v>0</v>
      </c>
      <c r="W377" s="8">
        <f t="shared" si="578"/>
        <v>991715</v>
      </c>
      <c r="X377" s="8">
        <f t="shared" si="578"/>
        <v>0</v>
      </c>
      <c r="Y377" s="8">
        <f t="shared" si="578"/>
        <v>1002048</v>
      </c>
      <c r="Z377" s="22">
        <f t="shared" si="578"/>
        <v>0</v>
      </c>
      <c r="AA377" s="8">
        <f t="shared" si="500"/>
        <v>10333</v>
      </c>
      <c r="AB377" s="24">
        <f t="shared" ref="AB377" si="579">SUM(AB387,AB397,AB555)</f>
        <v>963111</v>
      </c>
      <c r="AC377" s="24">
        <f t="shared" si="480"/>
        <v>-38937</v>
      </c>
      <c r="AD377" s="25"/>
    </row>
    <row r="378" spans="2:30">
      <c r="B378" s="16" t="s">
        <v>1</v>
      </c>
      <c r="C378" s="9" t="s">
        <v>28</v>
      </c>
      <c r="D378" s="8">
        <f t="shared" ref="D378:Z378" si="580">SUM(D388,D398,D556,D647)</f>
        <v>777</v>
      </c>
      <c r="E378" s="8">
        <f t="shared" si="580"/>
        <v>0</v>
      </c>
      <c r="F378" s="8">
        <f t="shared" si="580"/>
        <v>1621.7149999999999</v>
      </c>
      <c r="G378" s="8">
        <f t="shared" si="580"/>
        <v>0</v>
      </c>
      <c r="H378" s="8">
        <f t="shared" si="580"/>
        <v>0</v>
      </c>
      <c r="I378" s="8">
        <f t="shared" si="580"/>
        <v>1606.9724000000001</v>
      </c>
      <c r="J378" s="8">
        <f t="shared" si="580"/>
        <v>0</v>
      </c>
      <c r="K378" s="8">
        <f t="shared" si="580"/>
        <v>12068.86117</v>
      </c>
      <c r="L378" s="8">
        <f t="shared" si="580"/>
        <v>0</v>
      </c>
      <c r="M378" s="8">
        <f t="shared" si="580"/>
        <v>3807</v>
      </c>
      <c r="N378" s="8">
        <f t="shared" si="580"/>
        <v>0</v>
      </c>
      <c r="O378" s="8">
        <f t="shared" si="580"/>
        <v>7404.99</v>
      </c>
      <c r="P378" s="8">
        <f t="shared" si="580"/>
        <v>0</v>
      </c>
      <c r="Q378" s="8">
        <f t="shared" si="580"/>
        <v>0</v>
      </c>
      <c r="R378" s="8">
        <f t="shared" si="580"/>
        <v>1337.96876</v>
      </c>
      <c r="S378" s="8">
        <f t="shared" si="580"/>
        <v>0</v>
      </c>
      <c r="T378" s="8">
        <f t="shared" si="580"/>
        <v>0</v>
      </c>
      <c r="U378" s="8">
        <f t="shared" si="580"/>
        <v>2731.7885099999999</v>
      </c>
      <c r="V378" s="8">
        <f t="shared" si="580"/>
        <v>0</v>
      </c>
      <c r="W378" s="8">
        <f t="shared" si="580"/>
        <v>50246</v>
      </c>
      <c r="X378" s="8">
        <f t="shared" si="580"/>
        <v>0</v>
      </c>
      <c r="Y378" s="8">
        <f t="shared" si="580"/>
        <v>53309</v>
      </c>
      <c r="Z378" s="22">
        <f t="shared" si="580"/>
        <v>0</v>
      </c>
      <c r="AA378" s="8">
        <f t="shared" si="500"/>
        <v>3063</v>
      </c>
      <c r="AB378" s="24">
        <f t="shared" ref="AB378" si="581">SUM(AB388,AB398,AB556,AB647)</f>
        <v>46680</v>
      </c>
      <c r="AC378" s="24">
        <f t="shared" si="480"/>
        <v>-6629</v>
      </c>
      <c r="AD378" s="25"/>
    </row>
    <row r="379" spans="2:30">
      <c r="B379" s="16" t="s">
        <v>1</v>
      </c>
      <c r="C379" s="10" t="s">
        <v>29</v>
      </c>
      <c r="D379" s="8">
        <f t="shared" ref="D379:Z379" si="582">SUM(D389,D399,D557,D648)</f>
        <v>777</v>
      </c>
      <c r="E379" s="8">
        <f t="shared" si="582"/>
        <v>0</v>
      </c>
      <c r="F379" s="8">
        <f t="shared" si="582"/>
        <v>1621.7149999999999</v>
      </c>
      <c r="G379" s="8">
        <f t="shared" si="582"/>
        <v>0</v>
      </c>
      <c r="H379" s="8">
        <f t="shared" si="582"/>
        <v>0</v>
      </c>
      <c r="I379" s="8">
        <f t="shared" si="582"/>
        <v>1606.9724000000001</v>
      </c>
      <c r="J379" s="8">
        <f t="shared" si="582"/>
        <v>0</v>
      </c>
      <c r="K379" s="8">
        <f t="shared" si="582"/>
        <v>12068.86117</v>
      </c>
      <c r="L379" s="8">
        <f t="shared" si="582"/>
        <v>0</v>
      </c>
      <c r="M379" s="8">
        <f t="shared" si="582"/>
        <v>3807</v>
      </c>
      <c r="N379" s="8">
        <f t="shared" si="582"/>
        <v>0</v>
      </c>
      <c r="O379" s="8">
        <f t="shared" si="582"/>
        <v>7404.99</v>
      </c>
      <c r="P379" s="8">
        <f t="shared" si="582"/>
        <v>0</v>
      </c>
      <c r="Q379" s="8">
        <f t="shared" si="582"/>
        <v>0</v>
      </c>
      <c r="R379" s="8">
        <f t="shared" si="582"/>
        <v>1337.96876</v>
      </c>
      <c r="S379" s="8">
        <f t="shared" si="582"/>
        <v>0</v>
      </c>
      <c r="T379" s="8">
        <f t="shared" si="582"/>
        <v>0</v>
      </c>
      <c r="U379" s="8">
        <f t="shared" si="582"/>
        <v>2731.7885099999999</v>
      </c>
      <c r="V379" s="8">
        <f t="shared" si="582"/>
        <v>0</v>
      </c>
      <c r="W379" s="8">
        <f t="shared" si="582"/>
        <v>48626</v>
      </c>
      <c r="X379" s="8">
        <f t="shared" si="582"/>
        <v>0</v>
      </c>
      <c r="Y379" s="8">
        <f t="shared" si="582"/>
        <v>53309</v>
      </c>
      <c r="Z379" s="22">
        <f t="shared" si="582"/>
        <v>0</v>
      </c>
      <c r="AA379" s="8">
        <f t="shared" si="500"/>
        <v>4683</v>
      </c>
      <c r="AB379" s="24">
        <f t="shared" ref="AB379" si="583">SUM(AB389,AB399,AB557,AB648)</f>
        <v>45060</v>
      </c>
      <c r="AC379" s="24">
        <f t="shared" si="480"/>
        <v>-8249</v>
      </c>
      <c r="AD379" s="25"/>
    </row>
    <row r="380" spans="2:30" ht="30">
      <c r="B380" s="16" t="s">
        <v>1</v>
      </c>
      <c r="C380" s="11" t="s">
        <v>30</v>
      </c>
      <c r="D380" s="8">
        <f t="shared" ref="D380:Z380" si="584">SUM(D390,D400,D558,D649)</f>
        <v>777</v>
      </c>
      <c r="E380" s="8">
        <f t="shared" si="584"/>
        <v>0</v>
      </c>
      <c r="F380" s="8">
        <f t="shared" si="584"/>
        <v>1621.7149999999999</v>
      </c>
      <c r="G380" s="8">
        <f t="shared" si="584"/>
        <v>0</v>
      </c>
      <c r="H380" s="8">
        <f t="shared" si="584"/>
        <v>0</v>
      </c>
      <c r="I380" s="8">
        <f t="shared" si="584"/>
        <v>1606.9724000000001</v>
      </c>
      <c r="J380" s="8">
        <f t="shared" si="584"/>
        <v>0</v>
      </c>
      <c r="K380" s="8">
        <f t="shared" si="584"/>
        <v>7362.9529199999997</v>
      </c>
      <c r="L380" s="8">
        <f t="shared" si="584"/>
        <v>0</v>
      </c>
      <c r="M380" s="8">
        <f t="shared" si="584"/>
        <v>3807</v>
      </c>
      <c r="N380" s="8">
        <f t="shared" si="584"/>
        <v>0</v>
      </c>
      <c r="O380" s="8">
        <f t="shared" si="584"/>
        <v>7404.99</v>
      </c>
      <c r="P380" s="8">
        <f t="shared" si="584"/>
        <v>0</v>
      </c>
      <c r="Q380" s="8">
        <f t="shared" si="584"/>
        <v>0</v>
      </c>
      <c r="R380" s="8">
        <f t="shared" si="584"/>
        <v>1337.96876</v>
      </c>
      <c r="S380" s="8">
        <f t="shared" si="584"/>
        <v>0</v>
      </c>
      <c r="T380" s="8">
        <f t="shared" si="584"/>
        <v>0</v>
      </c>
      <c r="U380" s="8">
        <f t="shared" si="584"/>
        <v>1866.7333899999999</v>
      </c>
      <c r="V380" s="8">
        <f t="shared" si="584"/>
        <v>0</v>
      </c>
      <c r="W380" s="8">
        <f t="shared" si="584"/>
        <v>48626</v>
      </c>
      <c r="X380" s="8">
        <f t="shared" si="584"/>
        <v>0</v>
      </c>
      <c r="Y380" s="8">
        <f t="shared" si="584"/>
        <v>53309</v>
      </c>
      <c r="Z380" s="22">
        <f t="shared" si="584"/>
        <v>0</v>
      </c>
      <c r="AA380" s="8">
        <f t="shared" si="500"/>
        <v>4683</v>
      </c>
      <c r="AB380" s="24">
        <f t="shared" ref="AB380" si="585">SUM(AB390,AB400,AB558,AB649)</f>
        <v>45060</v>
      </c>
      <c r="AC380" s="24">
        <f t="shared" si="480"/>
        <v>-8249</v>
      </c>
      <c r="AD380" s="25"/>
    </row>
    <row r="381" spans="2:30" ht="30">
      <c r="B381" s="16" t="s">
        <v>1</v>
      </c>
      <c r="C381" s="11" t="s">
        <v>31</v>
      </c>
      <c r="D381" s="8">
        <f t="shared" ref="D381:Z381" si="586">SUM(D401)</f>
        <v>0</v>
      </c>
      <c r="E381" s="8">
        <f t="shared" si="586"/>
        <v>0</v>
      </c>
      <c r="F381" s="8">
        <f t="shared" si="586"/>
        <v>0</v>
      </c>
      <c r="G381" s="8">
        <f t="shared" si="586"/>
        <v>0</v>
      </c>
      <c r="H381" s="8">
        <f t="shared" si="586"/>
        <v>0</v>
      </c>
      <c r="I381" s="8">
        <f t="shared" si="586"/>
        <v>0</v>
      </c>
      <c r="J381" s="8">
        <f t="shared" si="586"/>
        <v>0</v>
      </c>
      <c r="K381" s="8">
        <f t="shared" si="586"/>
        <v>4705.9082500000004</v>
      </c>
      <c r="L381" s="8">
        <f t="shared" si="586"/>
        <v>0</v>
      </c>
      <c r="M381" s="8">
        <f t="shared" si="586"/>
        <v>0</v>
      </c>
      <c r="N381" s="8">
        <f t="shared" si="586"/>
        <v>0</v>
      </c>
      <c r="O381" s="8">
        <f t="shared" si="586"/>
        <v>0</v>
      </c>
      <c r="P381" s="8">
        <f t="shared" si="586"/>
        <v>0</v>
      </c>
      <c r="Q381" s="8">
        <f t="shared" si="586"/>
        <v>0</v>
      </c>
      <c r="R381" s="8">
        <f t="shared" si="586"/>
        <v>0</v>
      </c>
      <c r="S381" s="8">
        <f t="shared" si="586"/>
        <v>0</v>
      </c>
      <c r="T381" s="8">
        <f t="shared" si="586"/>
        <v>0</v>
      </c>
      <c r="U381" s="8">
        <f t="shared" si="586"/>
        <v>865.05511999999999</v>
      </c>
      <c r="V381" s="8">
        <f t="shared" si="586"/>
        <v>0</v>
      </c>
      <c r="W381" s="8">
        <f t="shared" si="586"/>
        <v>0</v>
      </c>
      <c r="X381" s="8">
        <f t="shared" si="586"/>
        <v>0</v>
      </c>
      <c r="Y381" s="8">
        <f t="shared" si="586"/>
        <v>0</v>
      </c>
      <c r="Z381" s="22">
        <f t="shared" si="586"/>
        <v>0</v>
      </c>
      <c r="AA381" s="8">
        <f t="shared" si="500"/>
        <v>0</v>
      </c>
      <c r="AB381" s="24">
        <f t="shared" ref="AB381" si="587">SUM(AB401)</f>
        <v>0</v>
      </c>
      <c r="AC381" s="24">
        <f t="shared" si="480"/>
        <v>0</v>
      </c>
      <c r="AD381" s="25"/>
    </row>
    <row r="382" spans="2:30">
      <c r="B382" s="16" t="s">
        <v>1</v>
      </c>
      <c r="C382" s="7" t="s">
        <v>32</v>
      </c>
      <c r="D382" s="8">
        <f t="shared" ref="D382:Z382" si="588">SUM(D402,D559)</f>
        <v>233</v>
      </c>
      <c r="E382" s="8">
        <f t="shared" si="588"/>
        <v>0</v>
      </c>
      <c r="F382" s="8">
        <f t="shared" si="588"/>
        <v>205.41300000000001</v>
      </c>
      <c r="G382" s="8">
        <f t="shared" si="588"/>
        <v>0</v>
      </c>
      <c r="H382" s="8">
        <f t="shared" si="588"/>
        <v>0</v>
      </c>
      <c r="I382" s="8">
        <f t="shared" si="588"/>
        <v>198.86342999999999</v>
      </c>
      <c r="J382" s="8">
        <f t="shared" si="588"/>
        <v>0</v>
      </c>
      <c r="K382" s="8">
        <f t="shared" si="588"/>
        <v>4524.6752200000001</v>
      </c>
      <c r="L382" s="8">
        <f t="shared" si="588"/>
        <v>0</v>
      </c>
      <c r="M382" s="8">
        <f t="shared" si="588"/>
        <v>4985</v>
      </c>
      <c r="N382" s="8">
        <f t="shared" si="588"/>
        <v>0</v>
      </c>
      <c r="O382" s="8">
        <f t="shared" si="588"/>
        <v>4990</v>
      </c>
      <c r="P382" s="8">
        <f t="shared" si="588"/>
        <v>0</v>
      </c>
      <c r="Q382" s="8">
        <f t="shared" si="588"/>
        <v>0</v>
      </c>
      <c r="R382" s="8">
        <f t="shared" si="588"/>
        <v>2152.6680200000001</v>
      </c>
      <c r="S382" s="8">
        <f t="shared" si="588"/>
        <v>0</v>
      </c>
      <c r="T382" s="8">
        <f t="shared" si="588"/>
        <v>0</v>
      </c>
      <c r="U382" s="8">
        <f t="shared" si="588"/>
        <v>1149.58728</v>
      </c>
      <c r="V382" s="8">
        <f t="shared" si="588"/>
        <v>0</v>
      </c>
      <c r="W382" s="8">
        <f t="shared" si="588"/>
        <v>525</v>
      </c>
      <c r="X382" s="8">
        <f t="shared" si="588"/>
        <v>0</v>
      </c>
      <c r="Y382" s="8">
        <f t="shared" si="588"/>
        <v>13411</v>
      </c>
      <c r="Z382" s="22">
        <f t="shared" si="588"/>
        <v>0</v>
      </c>
      <c r="AA382" s="8">
        <f t="shared" si="500"/>
        <v>12886</v>
      </c>
      <c r="AB382" s="24">
        <f t="shared" ref="AB382" si="589">SUM(AB402,AB559)</f>
        <v>525</v>
      </c>
      <c r="AC382" s="24">
        <f t="shared" si="480"/>
        <v>-12886</v>
      </c>
      <c r="AD382" s="25"/>
    </row>
    <row r="383" spans="2:30">
      <c r="B383" s="16" t="s">
        <v>150</v>
      </c>
      <c r="C383" s="5" t="s">
        <v>151</v>
      </c>
      <c r="D383" s="6">
        <f t="shared" ref="D383:Z383" si="590">SUM(D385)</f>
        <v>754000</v>
      </c>
      <c r="E383" s="6">
        <f t="shared" si="590"/>
        <v>0</v>
      </c>
      <c r="F383" s="6">
        <f t="shared" si="590"/>
        <v>793706.22000000009</v>
      </c>
      <c r="G383" s="6">
        <f t="shared" si="590"/>
        <v>35000</v>
      </c>
      <c r="H383" s="6">
        <f t="shared" si="590"/>
        <v>0</v>
      </c>
      <c r="I383" s="6">
        <f t="shared" si="590"/>
        <v>793674.40364999999</v>
      </c>
      <c r="J383" s="6">
        <f t="shared" si="590"/>
        <v>34999.996200000001</v>
      </c>
      <c r="K383" s="6">
        <f t="shared" si="590"/>
        <v>0</v>
      </c>
      <c r="L383" s="6">
        <f t="shared" si="590"/>
        <v>0</v>
      </c>
      <c r="M383" s="6">
        <f t="shared" si="590"/>
        <v>802136</v>
      </c>
      <c r="N383" s="6">
        <f t="shared" si="590"/>
        <v>0</v>
      </c>
      <c r="O383" s="6">
        <f t="shared" si="590"/>
        <v>802136</v>
      </c>
      <c r="P383" s="6">
        <f t="shared" si="590"/>
        <v>0</v>
      </c>
      <c r="Q383" s="6">
        <f t="shared" si="590"/>
        <v>0</v>
      </c>
      <c r="R383" s="6">
        <f t="shared" si="590"/>
        <v>689360.05962000007</v>
      </c>
      <c r="S383" s="6">
        <f t="shared" si="590"/>
        <v>0</v>
      </c>
      <c r="T383" s="6">
        <f t="shared" si="590"/>
        <v>0</v>
      </c>
      <c r="U383" s="6">
        <f t="shared" si="590"/>
        <v>0</v>
      </c>
      <c r="V383" s="6">
        <f t="shared" si="590"/>
        <v>0</v>
      </c>
      <c r="W383" s="6">
        <f t="shared" si="590"/>
        <v>760000</v>
      </c>
      <c r="X383" s="6">
        <f t="shared" si="590"/>
        <v>0</v>
      </c>
      <c r="Y383" s="6">
        <f t="shared" si="590"/>
        <v>760000</v>
      </c>
      <c r="Z383" s="21">
        <f t="shared" si="590"/>
        <v>0</v>
      </c>
      <c r="AA383" s="6">
        <f t="shared" si="500"/>
        <v>0</v>
      </c>
      <c r="AB383" s="12">
        <f t="shared" ref="AB383" si="591">SUM(AB385)</f>
        <v>760000</v>
      </c>
      <c r="AC383" s="12">
        <f t="shared" si="480"/>
        <v>0</v>
      </c>
      <c r="AD383" s="25"/>
    </row>
    <row r="384" spans="2:30">
      <c r="B384" s="16" t="s">
        <v>1</v>
      </c>
      <c r="C384" s="7" t="s">
        <v>21</v>
      </c>
      <c r="D384" s="8">
        <v>315</v>
      </c>
      <c r="E384" s="8">
        <v>0</v>
      </c>
      <c r="F384" s="8">
        <v>0</v>
      </c>
      <c r="G384" s="8">
        <v>0</v>
      </c>
      <c r="H384" s="8">
        <v>0</v>
      </c>
      <c r="I384" s="8">
        <v>0</v>
      </c>
      <c r="J384" s="8">
        <v>0</v>
      </c>
      <c r="K384" s="8">
        <v>0</v>
      </c>
      <c r="L384" s="8">
        <v>0</v>
      </c>
      <c r="M384" s="8">
        <v>0</v>
      </c>
      <c r="N384" s="8">
        <v>0</v>
      </c>
      <c r="O384" s="8">
        <v>0</v>
      </c>
      <c r="P384" s="8">
        <v>0</v>
      </c>
      <c r="Q384" s="8">
        <v>0</v>
      </c>
      <c r="R384" s="8">
        <v>0</v>
      </c>
      <c r="S384" s="8">
        <v>0</v>
      </c>
      <c r="T384" s="8">
        <v>0</v>
      </c>
      <c r="U384" s="8">
        <v>0</v>
      </c>
      <c r="V384" s="8">
        <v>0</v>
      </c>
      <c r="W384" s="8">
        <v>0</v>
      </c>
      <c r="X384" s="8">
        <v>0</v>
      </c>
      <c r="Y384" s="8">
        <v>0</v>
      </c>
      <c r="Z384" s="22">
        <v>0</v>
      </c>
      <c r="AA384" s="8">
        <f t="shared" si="500"/>
        <v>0</v>
      </c>
      <c r="AB384" s="24">
        <v>0</v>
      </c>
      <c r="AC384" s="24">
        <f t="shared" si="480"/>
        <v>0</v>
      </c>
      <c r="AD384" s="25"/>
    </row>
    <row r="385" spans="2:30">
      <c r="B385" s="16" t="s">
        <v>1</v>
      </c>
      <c r="C385" s="7" t="s">
        <v>22</v>
      </c>
      <c r="D385" s="8">
        <f t="shared" ref="D385:Z385" si="592">SUM(D386:D388)</f>
        <v>754000</v>
      </c>
      <c r="E385" s="8">
        <f t="shared" si="592"/>
        <v>0</v>
      </c>
      <c r="F385" s="8">
        <f t="shared" si="592"/>
        <v>793706.22000000009</v>
      </c>
      <c r="G385" s="8">
        <f t="shared" si="592"/>
        <v>35000</v>
      </c>
      <c r="H385" s="8">
        <f t="shared" si="592"/>
        <v>0</v>
      </c>
      <c r="I385" s="8">
        <f t="shared" si="592"/>
        <v>793674.40364999999</v>
      </c>
      <c r="J385" s="8">
        <f t="shared" si="592"/>
        <v>34999.996200000001</v>
      </c>
      <c r="K385" s="8">
        <f t="shared" si="592"/>
        <v>0</v>
      </c>
      <c r="L385" s="8">
        <f t="shared" si="592"/>
        <v>0</v>
      </c>
      <c r="M385" s="8">
        <f t="shared" si="592"/>
        <v>802136</v>
      </c>
      <c r="N385" s="8">
        <f t="shared" si="592"/>
        <v>0</v>
      </c>
      <c r="O385" s="8">
        <f t="shared" si="592"/>
        <v>802136</v>
      </c>
      <c r="P385" s="8">
        <f t="shared" si="592"/>
        <v>0</v>
      </c>
      <c r="Q385" s="8">
        <f t="shared" si="592"/>
        <v>0</v>
      </c>
      <c r="R385" s="8">
        <f t="shared" si="592"/>
        <v>689360.05962000007</v>
      </c>
      <c r="S385" s="8">
        <f t="shared" si="592"/>
        <v>0</v>
      </c>
      <c r="T385" s="8">
        <f t="shared" si="592"/>
        <v>0</v>
      </c>
      <c r="U385" s="8">
        <f t="shared" si="592"/>
        <v>0</v>
      </c>
      <c r="V385" s="8">
        <f t="shared" si="592"/>
        <v>0</v>
      </c>
      <c r="W385" s="8">
        <f t="shared" si="592"/>
        <v>760000</v>
      </c>
      <c r="X385" s="8">
        <f t="shared" si="592"/>
        <v>0</v>
      </c>
      <c r="Y385" s="8">
        <f t="shared" si="592"/>
        <v>760000</v>
      </c>
      <c r="Z385" s="22">
        <f t="shared" si="592"/>
        <v>0</v>
      </c>
      <c r="AA385" s="8">
        <f t="shared" si="500"/>
        <v>0</v>
      </c>
      <c r="AB385" s="24">
        <f t="shared" ref="AB385" si="593">SUM(AB386:AB388)</f>
        <v>760000</v>
      </c>
      <c r="AC385" s="24">
        <f t="shared" si="480"/>
        <v>0</v>
      </c>
      <c r="AD385" s="25"/>
    </row>
    <row r="386" spans="2:30">
      <c r="B386" s="16" t="s">
        <v>1</v>
      </c>
      <c r="C386" s="9" t="s">
        <v>24</v>
      </c>
      <c r="D386" s="8">
        <v>4000</v>
      </c>
      <c r="E386" s="8">
        <v>0</v>
      </c>
      <c r="F386" s="8">
        <v>3813.645</v>
      </c>
      <c r="G386" s="8">
        <v>0</v>
      </c>
      <c r="H386" s="8">
        <v>0</v>
      </c>
      <c r="I386" s="8">
        <v>3787.5183299999999</v>
      </c>
      <c r="J386" s="8">
        <v>0</v>
      </c>
      <c r="K386" s="8">
        <v>0</v>
      </c>
      <c r="L386" s="8">
        <v>0</v>
      </c>
      <c r="M386" s="8">
        <v>4000</v>
      </c>
      <c r="N386" s="8">
        <v>0</v>
      </c>
      <c r="O386" s="8">
        <v>4000</v>
      </c>
      <c r="P386" s="8">
        <v>0</v>
      </c>
      <c r="Q386" s="8">
        <v>0</v>
      </c>
      <c r="R386" s="8">
        <v>2138.1356099999998</v>
      </c>
      <c r="S386" s="8">
        <v>0</v>
      </c>
      <c r="T386" s="8">
        <v>0</v>
      </c>
      <c r="U386" s="8">
        <v>0</v>
      </c>
      <c r="V386" s="8">
        <v>0</v>
      </c>
      <c r="W386" s="8">
        <v>4000</v>
      </c>
      <c r="X386" s="8">
        <v>0</v>
      </c>
      <c r="Y386" s="8">
        <v>4000</v>
      </c>
      <c r="Z386" s="22">
        <v>0</v>
      </c>
      <c r="AA386" s="8">
        <f t="shared" si="500"/>
        <v>0</v>
      </c>
      <c r="AB386" s="24">
        <v>4000</v>
      </c>
      <c r="AC386" s="24">
        <f t="shared" si="480"/>
        <v>0</v>
      </c>
      <c r="AD386" s="25"/>
    </row>
    <row r="387" spans="2:30">
      <c r="B387" s="16" t="s">
        <v>1</v>
      </c>
      <c r="C387" s="9" t="s">
        <v>27</v>
      </c>
      <c r="D387" s="8">
        <v>750000</v>
      </c>
      <c r="E387" s="8">
        <v>0</v>
      </c>
      <c r="F387" s="8">
        <v>789828.02</v>
      </c>
      <c r="G387" s="8">
        <v>35000</v>
      </c>
      <c r="H387" s="8">
        <v>0</v>
      </c>
      <c r="I387" s="8">
        <v>789822.44802000001</v>
      </c>
      <c r="J387" s="8">
        <v>34999.996200000001</v>
      </c>
      <c r="K387" s="8">
        <v>0</v>
      </c>
      <c r="L387" s="8">
        <v>0</v>
      </c>
      <c r="M387" s="8">
        <v>798136</v>
      </c>
      <c r="N387" s="8">
        <v>0</v>
      </c>
      <c r="O387" s="8">
        <v>794236</v>
      </c>
      <c r="P387" s="8">
        <v>0</v>
      </c>
      <c r="Q387" s="8">
        <v>0</v>
      </c>
      <c r="R387" s="8">
        <v>686788.80466000002</v>
      </c>
      <c r="S387" s="8">
        <v>0</v>
      </c>
      <c r="T387" s="8">
        <v>0</v>
      </c>
      <c r="U387" s="8">
        <v>0</v>
      </c>
      <c r="V387" s="8">
        <v>0</v>
      </c>
      <c r="W387" s="8">
        <v>756000</v>
      </c>
      <c r="X387" s="8">
        <v>0</v>
      </c>
      <c r="Y387" s="8">
        <v>756000</v>
      </c>
      <c r="Z387" s="22">
        <v>0</v>
      </c>
      <c r="AA387" s="8">
        <f t="shared" si="500"/>
        <v>0</v>
      </c>
      <c r="AB387" s="24">
        <v>756000</v>
      </c>
      <c r="AC387" s="24">
        <f t="shared" si="480"/>
        <v>0</v>
      </c>
      <c r="AD387" s="25"/>
    </row>
    <row r="388" spans="2:30">
      <c r="B388" s="16" t="s">
        <v>1</v>
      </c>
      <c r="C388" s="9" t="s">
        <v>28</v>
      </c>
      <c r="D388" s="8">
        <f>SUM(D389)</f>
        <v>0</v>
      </c>
      <c r="E388" s="8">
        <f>SUM(E389)</f>
        <v>0</v>
      </c>
      <c r="F388" s="8">
        <f t="shared" ref="F388:H389" si="594">SUM(F389)</f>
        <v>64.555000000000007</v>
      </c>
      <c r="G388" s="8">
        <f t="shared" si="594"/>
        <v>0</v>
      </c>
      <c r="H388" s="8">
        <f t="shared" si="594"/>
        <v>0</v>
      </c>
      <c r="I388" s="8">
        <f t="shared" ref="I388:L389" si="595">SUM(I389)</f>
        <v>64.437299999999993</v>
      </c>
      <c r="J388" s="8">
        <f t="shared" si="595"/>
        <v>0</v>
      </c>
      <c r="K388" s="8">
        <f t="shared" si="595"/>
        <v>0</v>
      </c>
      <c r="L388" s="8">
        <f t="shared" si="595"/>
        <v>0</v>
      </c>
      <c r="M388" s="8">
        <f>SUM(M389)</f>
        <v>0</v>
      </c>
      <c r="N388" s="8">
        <f>SUM(N389)</f>
        <v>0</v>
      </c>
      <c r="O388" s="8">
        <f t="shared" ref="O388:Q389" si="596">SUM(O389)</f>
        <v>3900</v>
      </c>
      <c r="P388" s="8">
        <f t="shared" si="596"/>
        <v>0</v>
      </c>
      <c r="Q388" s="8">
        <f t="shared" si="596"/>
        <v>0</v>
      </c>
      <c r="R388" s="8">
        <f t="shared" ref="R388:V389" si="597">SUM(R389)</f>
        <v>433.11935</v>
      </c>
      <c r="S388" s="8">
        <f t="shared" si="597"/>
        <v>0</v>
      </c>
      <c r="T388" s="8">
        <f t="shared" si="597"/>
        <v>0</v>
      </c>
      <c r="U388" s="8">
        <f t="shared" si="597"/>
        <v>0</v>
      </c>
      <c r="V388" s="8">
        <f t="shared" si="597"/>
        <v>0</v>
      </c>
      <c r="W388" s="8">
        <f t="shared" ref="W388:AB389" si="598">SUM(W389)</f>
        <v>0</v>
      </c>
      <c r="X388" s="8">
        <f t="shared" si="598"/>
        <v>0</v>
      </c>
      <c r="Y388" s="8">
        <f t="shared" si="598"/>
        <v>0</v>
      </c>
      <c r="Z388" s="22">
        <f t="shared" si="598"/>
        <v>0</v>
      </c>
      <c r="AA388" s="8">
        <f t="shared" si="500"/>
        <v>0</v>
      </c>
      <c r="AB388" s="24">
        <f t="shared" si="598"/>
        <v>0</v>
      </c>
      <c r="AC388" s="24">
        <f t="shared" si="480"/>
        <v>0</v>
      </c>
      <c r="AD388" s="25"/>
    </row>
    <row r="389" spans="2:30">
      <c r="B389" s="16" t="s">
        <v>1</v>
      </c>
      <c r="C389" s="10" t="s">
        <v>29</v>
      </c>
      <c r="D389" s="8">
        <f>SUM(D390)</f>
        <v>0</v>
      </c>
      <c r="E389" s="8">
        <f>SUM(E390)</f>
        <v>0</v>
      </c>
      <c r="F389" s="8">
        <f t="shared" si="594"/>
        <v>64.555000000000007</v>
      </c>
      <c r="G389" s="8">
        <f t="shared" si="594"/>
        <v>0</v>
      </c>
      <c r="H389" s="8">
        <f t="shared" si="594"/>
        <v>0</v>
      </c>
      <c r="I389" s="8">
        <f t="shared" si="595"/>
        <v>64.437299999999993</v>
      </c>
      <c r="J389" s="8">
        <f t="shared" si="595"/>
        <v>0</v>
      </c>
      <c r="K389" s="8">
        <f t="shared" si="595"/>
        <v>0</v>
      </c>
      <c r="L389" s="8">
        <f t="shared" si="595"/>
        <v>0</v>
      </c>
      <c r="M389" s="8">
        <f>SUM(M390)</f>
        <v>0</v>
      </c>
      <c r="N389" s="8">
        <f>SUM(N390)</f>
        <v>0</v>
      </c>
      <c r="O389" s="8">
        <f t="shared" si="596"/>
        <v>3900</v>
      </c>
      <c r="P389" s="8">
        <f t="shared" si="596"/>
        <v>0</v>
      </c>
      <c r="Q389" s="8">
        <f t="shared" si="596"/>
        <v>0</v>
      </c>
      <c r="R389" s="8">
        <f t="shared" si="597"/>
        <v>433.11935</v>
      </c>
      <c r="S389" s="8">
        <f t="shared" si="597"/>
        <v>0</v>
      </c>
      <c r="T389" s="8">
        <f t="shared" si="597"/>
        <v>0</v>
      </c>
      <c r="U389" s="8">
        <f t="shared" si="597"/>
        <v>0</v>
      </c>
      <c r="V389" s="8">
        <f t="shared" si="597"/>
        <v>0</v>
      </c>
      <c r="W389" s="8">
        <f t="shared" si="598"/>
        <v>0</v>
      </c>
      <c r="X389" s="8">
        <f t="shared" si="598"/>
        <v>0</v>
      </c>
      <c r="Y389" s="8">
        <f t="shared" si="598"/>
        <v>0</v>
      </c>
      <c r="Z389" s="22">
        <f t="shared" si="598"/>
        <v>0</v>
      </c>
      <c r="AA389" s="8">
        <f t="shared" si="500"/>
        <v>0</v>
      </c>
      <c r="AB389" s="24">
        <f t="shared" si="598"/>
        <v>0</v>
      </c>
      <c r="AC389" s="24">
        <f t="shared" si="480"/>
        <v>0</v>
      </c>
      <c r="AD389" s="25"/>
    </row>
    <row r="390" spans="2:30" ht="30">
      <c r="B390" s="16" t="s">
        <v>1</v>
      </c>
      <c r="C390" s="11" t="s">
        <v>30</v>
      </c>
      <c r="D390" s="8">
        <v>0</v>
      </c>
      <c r="E390" s="8">
        <v>0</v>
      </c>
      <c r="F390" s="8">
        <v>64.555000000000007</v>
      </c>
      <c r="G390" s="8">
        <v>0</v>
      </c>
      <c r="H390" s="8">
        <v>0</v>
      </c>
      <c r="I390" s="8">
        <v>64.437299999999993</v>
      </c>
      <c r="J390" s="8">
        <v>0</v>
      </c>
      <c r="K390" s="8">
        <v>0</v>
      </c>
      <c r="L390" s="8">
        <v>0</v>
      </c>
      <c r="M390" s="8">
        <v>0</v>
      </c>
      <c r="N390" s="8">
        <v>0</v>
      </c>
      <c r="O390" s="8">
        <v>3900</v>
      </c>
      <c r="P390" s="8">
        <v>0</v>
      </c>
      <c r="Q390" s="8">
        <v>0</v>
      </c>
      <c r="R390" s="8">
        <v>433.11935</v>
      </c>
      <c r="S390" s="8">
        <v>0</v>
      </c>
      <c r="T390" s="8">
        <v>0</v>
      </c>
      <c r="U390" s="8">
        <v>0</v>
      </c>
      <c r="V390" s="8">
        <v>0</v>
      </c>
      <c r="W390" s="8">
        <v>0</v>
      </c>
      <c r="X390" s="8">
        <v>0</v>
      </c>
      <c r="Y390" s="8">
        <v>0</v>
      </c>
      <c r="Z390" s="22">
        <v>0</v>
      </c>
      <c r="AA390" s="8">
        <f t="shared" si="500"/>
        <v>0</v>
      </c>
      <c r="AB390" s="24">
        <v>0</v>
      </c>
      <c r="AC390" s="24">
        <f t="shared" si="480"/>
        <v>0</v>
      </c>
      <c r="AD390" s="25"/>
    </row>
    <row r="391" spans="2:30">
      <c r="B391" s="16" t="s">
        <v>152</v>
      </c>
      <c r="C391" s="5" t="s">
        <v>153</v>
      </c>
      <c r="D391" s="6">
        <f t="shared" ref="D391:Z391" si="599">SUM(D403,D410,D419,D425,D432,D436,D469,D500,D518,D522,D529)</f>
        <v>89400</v>
      </c>
      <c r="E391" s="6">
        <f t="shared" si="599"/>
        <v>0</v>
      </c>
      <c r="F391" s="6">
        <f t="shared" si="599"/>
        <v>80241.654999999999</v>
      </c>
      <c r="G391" s="6">
        <f t="shared" si="599"/>
        <v>0</v>
      </c>
      <c r="H391" s="6">
        <f t="shared" si="599"/>
        <v>0</v>
      </c>
      <c r="I391" s="6">
        <f t="shared" si="599"/>
        <v>80074.458539999992</v>
      </c>
      <c r="J391" s="6">
        <f t="shared" si="599"/>
        <v>0</v>
      </c>
      <c r="K391" s="6">
        <f t="shared" si="599"/>
        <v>29708.928460000003</v>
      </c>
      <c r="L391" s="6">
        <f t="shared" si="599"/>
        <v>0</v>
      </c>
      <c r="M391" s="6">
        <f t="shared" si="599"/>
        <v>90387</v>
      </c>
      <c r="N391" s="6">
        <f t="shared" si="599"/>
        <v>0</v>
      </c>
      <c r="O391" s="6">
        <f t="shared" si="599"/>
        <v>88777</v>
      </c>
      <c r="P391" s="6">
        <f t="shared" si="599"/>
        <v>0</v>
      </c>
      <c r="Q391" s="6">
        <f t="shared" si="599"/>
        <v>0</v>
      </c>
      <c r="R391" s="6">
        <f t="shared" si="599"/>
        <v>48188.190950000004</v>
      </c>
      <c r="S391" s="6">
        <f t="shared" si="599"/>
        <v>0</v>
      </c>
      <c r="T391" s="6">
        <f t="shared" si="599"/>
        <v>0</v>
      </c>
      <c r="U391" s="6">
        <f t="shared" si="599"/>
        <v>9542.5637999999999</v>
      </c>
      <c r="V391" s="6">
        <f t="shared" si="599"/>
        <v>0</v>
      </c>
      <c r="W391" s="6">
        <f t="shared" si="599"/>
        <v>119944</v>
      </c>
      <c r="X391" s="6">
        <f t="shared" si="599"/>
        <v>0</v>
      </c>
      <c r="Y391" s="6">
        <f t="shared" si="599"/>
        <v>126059</v>
      </c>
      <c r="Z391" s="21">
        <f t="shared" si="599"/>
        <v>0</v>
      </c>
      <c r="AA391" s="6">
        <f t="shared" si="500"/>
        <v>6115</v>
      </c>
      <c r="AB391" s="12">
        <f t="shared" ref="AB391" si="600">SUM(AB403,AB410,AB419,AB425,AB432,AB436,AB469,AB500,AB518,AB522,AB529)</f>
        <v>96237</v>
      </c>
      <c r="AC391" s="12">
        <f t="shared" ref="AC391:AC454" si="601">AB391-Y391</f>
        <v>-29822</v>
      </c>
      <c r="AD391" s="25"/>
    </row>
    <row r="392" spans="2:30">
      <c r="B392" s="16" t="s">
        <v>1</v>
      </c>
      <c r="C392" s="7" t="s">
        <v>21</v>
      </c>
      <c r="D392" s="8">
        <f t="shared" ref="D392:Z392" si="602">SUM(D404,D411,D426,D433,D437,D530)</f>
        <v>119</v>
      </c>
      <c r="E392" s="8">
        <f t="shared" si="602"/>
        <v>0</v>
      </c>
      <c r="F392" s="8">
        <f t="shared" si="602"/>
        <v>0</v>
      </c>
      <c r="G392" s="8">
        <f t="shared" si="602"/>
        <v>0</v>
      </c>
      <c r="H392" s="8">
        <f t="shared" si="602"/>
        <v>0</v>
      </c>
      <c r="I392" s="8">
        <f t="shared" si="602"/>
        <v>0</v>
      </c>
      <c r="J392" s="8">
        <f t="shared" si="602"/>
        <v>0</v>
      </c>
      <c r="K392" s="8">
        <f t="shared" si="602"/>
        <v>0</v>
      </c>
      <c r="L392" s="8">
        <f t="shared" si="602"/>
        <v>0</v>
      </c>
      <c r="M392" s="8">
        <f t="shared" si="602"/>
        <v>99</v>
      </c>
      <c r="N392" s="8">
        <f t="shared" si="602"/>
        <v>0</v>
      </c>
      <c r="O392" s="8">
        <f t="shared" si="602"/>
        <v>0</v>
      </c>
      <c r="P392" s="8">
        <f t="shared" si="602"/>
        <v>0</v>
      </c>
      <c r="Q392" s="8">
        <f t="shared" si="602"/>
        <v>0</v>
      </c>
      <c r="R392" s="8">
        <f t="shared" si="602"/>
        <v>0</v>
      </c>
      <c r="S392" s="8">
        <f t="shared" si="602"/>
        <v>0</v>
      </c>
      <c r="T392" s="8">
        <f t="shared" si="602"/>
        <v>0</v>
      </c>
      <c r="U392" s="8">
        <f t="shared" si="602"/>
        <v>0</v>
      </c>
      <c r="V392" s="8">
        <f t="shared" si="602"/>
        <v>0</v>
      </c>
      <c r="W392" s="8">
        <f t="shared" si="602"/>
        <v>99</v>
      </c>
      <c r="X392" s="8">
        <f t="shared" si="602"/>
        <v>0</v>
      </c>
      <c r="Y392" s="8">
        <f t="shared" si="602"/>
        <v>99</v>
      </c>
      <c r="Z392" s="22">
        <f t="shared" si="602"/>
        <v>0</v>
      </c>
      <c r="AA392" s="8">
        <f t="shared" si="500"/>
        <v>0</v>
      </c>
      <c r="AB392" s="24">
        <f t="shared" ref="AB392" si="603">SUM(AB404,AB411,AB426,AB433,AB437,AB530)</f>
        <v>99</v>
      </c>
      <c r="AC392" s="24">
        <f t="shared" si="601"/>
        <v>0</v>
      </c>
      <c r="AD392" s="25"/>
    </row>
    <row r="393" spans="2:30">
      <c r="B393" s="16" t="s">
        <v>1</v>
      </c>
      <c r="C393" s="7" t="s">
        <v>22</v>
      </c>
      <c r="D393" s="8">
        <f t="shared" ref="D393:Z393" si="604">SUM(D405,D412,D420,D427,D434,D438,D470,D501,D519,D523,D531)</f>
        <v>89300</v>
      </c>
      <c r="E393" s="8">
        <f t="shared" si="604"/>
        <v>0</v>
      </c>
      <c r="F393" s="8">
        <f t="shared" si="604"/>
        <v>80168.952000000005</v>
      </c>
      <c r="G393" s="8">
        <f t="shared" si="604"/>
        <v>0</v>
      </c>
      <c r="H393" s="8">
        <f t="shared" si="604"/>
        <v>0</v>
      </c>
      <c r="I393" s="8">
        <f t="shared" si="604"/>
        <v>80002.147539999991</v>
      </c>
      <c r="J393" s="8">
        <f t="shared" si="604"/>
        <v>0</v>
      </c>
      <c r="K393" s="8">
        <f t="shared" si="604"/>
        <v>25184.253239999998</v>
      </c>
      <c r="L393" s="8">
        <f t="shared" si="604"/>
        <v>0</v>
      </c>
      <c r="M393" s="8">
        <f t="shared" si="604"/>
        <v>90287</v>
      </c>
      <c r="N393" s="8">
        <f t="shared" si="604"/>
        <v>0</v>
      </c>
      <c r="O393" s="8">
        <f t="shared" si="604"/>
        <v>88677</v>
      </c>
      <c r="P393" s="8">
        <f t="shared" si="604"/>
        <v>0</v>
      </c>
      <c r="Q393" s="8">
        <f t="shared" si="604"/>
        <v>0</v>
      </c>
      <c r="R393" s="8">
        <f t="shared" si="604"/>
        <v>48188.190950000004</v>
      </c>
      <c r="S393" s="8">
        <f t="shared" si="604"/>
        <v>0</v>
      </c>
      <c r="T393" s="8">
        <f t="shared" si="604"/>
        <v>0</v>
      </c>
      <c r="U393" s="8">
        <f t="shared" si="604"/>
        <v>9267.8045200000015</v>
      </c>
      <c r="V393" s="8">
        <f t="shared" si="604"/>
        <v>0</v>
      </c>
      <c r="W393" s="8">
        <f t="shared" si="604"/>
        <v>119814</v>
      </c>
      <c r="X393" s="8">
        <f t="shared" si="604"/>
        <v>0</v>
      </c>
      <c r="Y393" s="8">
        <f t="shared" si="604"/>
        <v>125739</v>
      </c>
      <c r="Z393" s="22">
        <f t="shared" si="604"/>
        <v>0</v>
      </c>
      <c r="AA393" s="8">
        <f t="shared" si="500"/>
        <v>5925</v>
      </c>
      <c r="AB393" s="24">
        <f t="shared" ref="AB393" si="605">SUM(AB405,AB412,AB420,AB427,AB434,AB438,AB470,AB501,AB519,AB523,AB531)</f>
        <v>96107</v>
      </c>
      <c r="AC393" s="24">
        <f t="shared" si="601"/>
        <v>-29632</v>
      </c>
      <c r="AD393" s="25"/>
    </row>
    <row r="394" spans="2:30">
      <c r="B394" s="16" t="s">
        <v>1</v>
      </c>
      <c r="C394" s="9" t="s">
        <v>23</v>
      </c>
      <c r="D394" s="8">
        <f t="shared" ref="D394:Z394" si="606">SUM(D439,D471)</f>
        <v>0</v>
      </c>
      <c r="E394" s="8">
        <f t="shared" si="606"/>
        <v>0</v>
      </c>
      <c r="F394" s="8">
        <f t="shared" si="606"/>
        <v>0</v>
      </c>
      <c r="G394" s="8">
        <f t="shared" si="606"/>
        <v>0</v>
      </c>
      <c r="H394" s="8">
        <f t="shared" si="606"/>
        <v>0</v>
      </c>
      <c r="I394" s="8">
        <f t="shared" si="606"/>
        <v>0</v>
      </c>
      <c r="J394" s="8">
        <f t="shared" si="606"/>
        <v>0</v>
      </c>
      <c r="K394" s="8">
        <f t="shared" si="606"/>
        <v>184.85</v>
      </c>
      <c r="L394" s="8">
        <f t="shared" si="606"/>
        <v>0</v>
      </c>
      <c r="M394" s="8">
        <f t="shared" si="606"/>
        <v>0</v>
      </c>
      <c r="N394" s="8">
        <f t="shared" si="606"/>
        <v>0</v>
      </c>
      <c r="O394" s="8">
        <f t="shared" si="606"/>
        <v>0</v>
      </c>
      <c r="P394" s="8">
        <f t="shared" si="606"/>
        <v>0</v>
      </c>
      <c r="Q394" s="8">
        <f t="shared" si="606"/>
        <v>0</v>
      </c>
      <c r="R394" s="8">
        <f t="shared" si="606"/>
        <v>0</v>
      </c>
      <c r="S394" s="8">
        <f t="shared" si="606"/>
        <v>0</v>
      </c>
      <c r="T394" s="8">
        <f t="shared" si="606"/>
        <v>0</v>
      </c>
      <c r="U394" s="8">
        <f t="shared" si="606"/>
        <v>103.16</v>
      </c>
      <c r="V394" s="8">
        <f t="shared" si="606"/>
        <v>0</v>
      </c>
      <c r="W394" s="8">
        <f t="shared" si="606"/>
        <v>0</v>
      </c>
      <c r="X394" s="8">
        <f t="shared" si="606"/>
        <v>0</v>
      </c>
      <c r="Y394" s="8">
        <f t="shared" si="606"/>
        <v>0</v>
      </c>
      <c r="Z394" s="22">
        <f t="shared" si="606"/>
        <v>0</v>
      </c>
      <c r="AA394" s="8">
        <f t="shared" si="500"/>
        <v>0</v>
      </c>
      <c r="AB394" s="24">
        <f t="shared" ref="AB394" si="607">SUM(AB439,AB471)</f>
        <v>0</v>
      </c>
      <c r="AC394" s="24">
        <f t="shared" si="601"/>
        <v>0</v>
      </c>
      <c r="AD394" s="25"/>
    </row>
    <row r="395" spans="2:30">
      <c r="B395" s="16" t="s">
        <v>1</v>
      </c>
      <c r="C395" s="9" t="s">
        <v>24</v>
      </c>
      <c r="D395" s="8">
        <f t="shared" ref="D395:Z395" si="608">SUM(D406,D413,D421,D428,D435,D440,D472,D502,D520,D524,D532)</f>
        <v>41549</v>
      </c>
      <c r="E395" s="8">
        <f t="shared" si="608"/>
        <v>0</v>
      </c>
      <c r="F395" s="8">
        <f t="shared" si="608"/>
        <v>39456.371999999996</v>
      </c>
      <c r="G395" s="8">
        <f t="shared" si="608"/>
        <v>0</v>
      </c>
      <c r="H395" s="8">
        <f t="shared" si="608"/>
        <v>0</v>
      </c>
      <c r="I395" s="8">
        <f t="shared" si="608"/>
        <v>39314.842400000009</v>
      </c>
      <c r="J395" s="8">
        <f t="shared" si="608"/>
        <v>0</v>
      </c>
      <c r="K395" s="8">
        <f t="shared" si="608"/>
        <v>3502.5396999999998</v>
      </c>
      <c r="L395" s="8">
        <f t="shared" si="608"/>
        <v>0</v>
      </c>
      <c r="M395" s="8">
        <f t="shared" si="608"/>
        <v>43605</v>
      </c>
      <c r="N395" s="8">
        <f t="shared" si="608"/>
        <v>0</v>
      </c>
      <c r="O395" s="8">
        <f t="shared" si="608"/>
        <v>43856.6</v>
      </c>
      <c r="P395" s="8">
        <f t="shared" si="608"/>
        <v>0</v>
      </c>
      <c r="Q395" s="8">
        <f t="shared" si="608"/>
        <v>0</v>
      </c>
      <c r="R395" s="8">
        <f t="shared" si="608"/>
        <v>24375.829829999999</v>
      </c>
      <c r="S395" s="8">
        <f t="shared" si="608"/>
        <v>0</v>
      </c>
      <c r="T395" s="8">
        <f t="shared" si="608"/>
        <v>0</v>
      </c>
      <c r="U395" s="8">
        <f t="shared" si="608"/>
        <v>6286.9960100000008</v>
      </c>
      <c r="V395" s="8">
        <f t="shared" si="608"/>
        <v>0</v>
      </c>
      <c r="W395" s="8">
        <f t="shared" si="608"/>
        <v>8648</v>
      </c>
      <c r="X395" s="8">
        <f t="shared" si="608"/>
        <v>0</v>
      </c>
      <c r="Y395" s="8">
        <f t="shared" si="608"/>
        <v>9833</v>
      </c>
      <c r="Z395" s="22">
        <f t="shared" si="608"/>
        <v>0</v>
      </c>
      <c r="AA395" s="8">
        <f t="shared" si="500"/>
        <v>1185</v>
      </c>
      <c r="AB395" s="24">
        <f t="shared" ref="AB395" si="609">SUM(AB406,AB413,AB421,AB428,AB435,AB440,AB472,AB502,AB520,AB524,AB532)</f>
        <v>7211</v>
      </c>
      <c r="AC395" s="24">
        <f t="shared" si="601"/>
        <v>-2622</v>
      </c>
      <c r="AD395" s="25"/>
    </row>
    <row r="396" spans="2:30">
      <c r="B396" s="16" t="s">
        <v>1</v>
      </c>
      <c r="C396" s="9" t="s">
        <v>25</v>
      </c>
      <c r="D396" s="8">
        <f t="shared" ref="D396:Z396" si="610">SUM(D441,D473)</f>
        <v>0</v>
      </c>
      <c r="E396" s="8">
        <f t="shared" si="610"/>
        <v>0</v>
      </c>
      <c r="F396" s="8">
        <f t="shared" si="610"/>
        <v>0</v>
      </c>
      <c r="G396" s="8">
        <f t="shared" si="610"/>
        <v>0</v>
      </c>
      <c r="H396" s="8">
        <f t="shared" si="610"/>
        <v>0</v>
      </c>
      <c r="I396" s="8">
        <f t="shared" si="610"/>
        <v>0</v>
      </c>
      <c r="J396" s="8">
        <f t="shared" si="610"/>
        <v>0</v>
      </c>
      <c r="K396" s="8">
        <f t="shared" si="610"/>
        <v>9181.1483100000005</v>
      </c>
      <c r="L396" s="8">
        <f t="shared" si="610"/>
        <v>0</v>
      </c>
      <c r="M396" s="8">
        <f t="shared" si="610"/>
        <v>0</v>
      </c>
      <c r="N396" s="8">
        <f t="shared" si="610"/>
        <v>0</v>
      </c>
      <c r="O396" s="8">
        <f t="shared" si="610"/>
        <v>0</v>
      </c>
      <c r="P396" s="8">
        <f t="shared" si="610"/>
        <v>0</v>
      </c>
      <c r="Q396" s="8">
        <f t="shared" si="610"/>
        <v>0</v>
      </c>
      <c r="R396" s="8">
        <f t="shared" si="610"/>
        <v>0</v>
      </c>
      <c r="S396" s="8">
        <f t="shared" si="610"/>
        <v>0</v>
      </c>
      <c r="T396" s="8">
        <f t="shared" si="610"/>
        <v>0</v>
      </c>
      <c r="U396" s="8">
        <f t="shared" si="610"/>
        <v>0</v>
      </c>
      <c r="V396" s="8">
        <f t="shared" si="610"/>
        <v>0</v>
      </c>
      <c r="W396" s="8">
        <f t="shared" si="610"/>
        <v>0</v>
      </c>
      <c r="X396" s="8">
        <f t="shared" si="610"/>
        <v>0</v>
      </c>
      <c r="Y396" s="8">
        <f t="shared" si="610"/>
        <v>0</v>
      </c>
      <c r="Z396" s="22">
        <f t="shared" si="610"/>
        <v>0</v>
      </c>
      <c r="AA396" s="8">
        <f t="shared" si="500"/>
        <v>0</v>
      </c>
      <c r="AB396" s="24">
        <f t="shared" ref="AB396" si="611">SUM(AB441,AB473)</f>
        <v>0</v>
      </c>
      <c r="AC396" s="24">
        <f t="shared" si="601"/>
        <v>0</v>
      </c>
      <c r="AD396" s="25"/>
    </row>
    <row r="397" spans="2:30">
      <c r="B397" s="16" t="s">
        <v>1</v>
      </c>
      <c r="C397" s="9" t="s">
        <v>27</v>
      </c>
      <c r="D397" s="8">
        <f t="shared" ref="D397:Z397" si="612">SUM(D414,D442,D474,D503,D521,D533)</f>
        <v>47751</v>
      </c>
      <c r="E397" s="8">
        <f t="shared" si="612"/>
        <v>0</v>
      </c>
      <c r="F397" s="8">
        <f t="shared" si="612"/>
        <v>40437.979999999996</v>
      </c>
      <c r="G397" s="8">
        <f t="shared" si="612"/>
        <v>0</v>
      </c>
      <c r="H397" s="8">
        <f t="shared" si="612"/>
        <v>0</v>
      </c>
      <c r="I397" s="8">
        <f t="shared" si="612"/>
        <v>40412.707139999999</v>
      </c>
      <c r="J397" s="8">
        <f t="shared" si="612"/>
        <v>0</v>
      </c>
      <c r="K397" s="8">
        <f t="shared" si="612"/>
        <v>246.85406</v>
      </c>
      <c r="L397" s="8">
        <f t="shared" si="612"/>
        <v>0</v>
      </c>
      <c r="M397" s="8">
        <f t="shared" si="612"/>
        <v>46512</v>
      </c>
      <c r="N397" s="8">
        <f t="shared" si="612"/>
        <v>0</v>
      </c>
      <c r="O397" s="8">
        <f t="shared" si="612"/>
        <v>44650.400000000001</v>
      </c>
      <c r="P397" s="8">
        <f t="shared" si="612"/>
        <v>0</v>
      </c>
      <c r="Q397" s="8">
        <f t="shared" si="612"/>
        <v>0</v>
      </c>
      <c r="R397" s="8">
        <f t="shared" si="612"/>
        <v>23812.361120000001</v>
      </c>
      <c r="S397" s="8">
        <f t="shared" si="612"/>
        <v>0</v>
      </c>
      <c r="T397" s="8">
        <f t="shared" si="612"/>
        <v>0</v>
      </c>
      <c r="U397" s="8">
        <f t="shared" si="612"/>
        <v>145.86000000000001</v>
      </c>
      <c r="V397" s="8">
        <f t="shared" si="612"/>
        <v>0</v>
      </c>
      <c r="W397" s="8">
        <f t="shared" si="612"/>
        <v>64545</v>
      </c>
      <c r="X397" s="8">
        <f t="shared" si="612"/>
        <v>0</v>
      </c>
      <c r="Y397" s="8">
        <f t="shared" si="612"/>
        <v>64602</v>
      </c>
      <c r="Z397" s="22">
        <f t="shared" si="612"/>
        <v>0</v>
      </c>
      <c r="AA397" s="8">
        <f t="shared" si="500"/>
        <v>57</v>
      </c>
      <c r="AB397" s="24">
        <f t="shared" ref="AB397" si="613">SUM(AB414,AB442,AB474,AB503,AB521,AB533)</f>
        <v>45841</v>
      </c>
      <c r="AC397" s="24">
        <f t="shared" si="601"/>
        <v>-18761</v>
      </c>
      <c r="AD397" s="25"/>
    </row>
    <row r="398" spans="2:30">
      <c r="B398" s="16" t="s">
        <v>1</v>
      </c>
      <c r="C398" s="9" t="s">
        <v>28</v>
      </c>
      <c r="D398" s="8">
        <f t="shared" ref="D398:E400" si="614">SUM(D407,D415,D422,D429,D443,D475,D504,D525,D534)</f>
        <v>0</v>
      </c>
      <c r="E398" s="8">
        <f t="shared" si="614"/>
        <v>0</v>
      </c>
      <c r="F398" s="8">
        <f t="shared" ref="F398:H400" si="615">SUM(F407,F415,F422,F429,F443,F475,F504,F525,F534)</f>
        <v>274.60000000000002</v>
      </c>
      <c r="G398" s="8">
        <f t="shared" si="615"/>
        <v>0</v>
      </c>
      <c r="H398" s="8">
        <f t="shared" si="615"/>
        <v>0</v>
      </c>
      <c r="I398" s="8">
        <f t="shared" ref="I398:L400" si="616">SUM(I407,I415,I422,I429,I443,I475,I504,I525,I534)</f>
        <v>274.59800000000001</v>
      </c>
      <c r="J398" s="8">
        <f t="shared" si="616"/>
        <v>0</v>
      </c>
      <c r="K398" s="8">
        <f t="shared" si="616"/>
        <v>12068.86117</v>
      </c>
      <c r="L398" s="8">
        <f t="shared" si="616"/>
        <v>0</v>
      </c>
      <c r="M398" s="8">
        <f t="shared" ref="M398:N400" si="617">SUM(M407,M415,M422,M429,M443,M475,M504,M525,M534)</f>
        <v>170</v>
      </c>
      <c r="N398" s="8">
        <f t="shared" si="617"/>
        <v>0</v>
      </c>
      <c r="O398" s="8">
        <f t="shared" ref="O398:Q400" si="618">SUM(O407,O415,O422,O429,O443,O475,O504,O525,O534)</f>
        <v>170</v>
      </c>
      <c r="P398" s="8">
        <f t="shared" si="618"/>
        <v>0</v>
      </c>
      <c r="Q398" s="8">
        <f t="shared" si="618"/>
        <v>0</v>
      </c>
      <c r="R398" s="8">
        <f t="shared" ref="R398:V400" si="619">SUM(R407,R415,R422,R429,R443,R475,R504,R525,R534)</f>
        <v>0</v>
      </c>
      <c r="S398" s="8">
        <f t="shared" si="619"/>
        <v>0</v>
      </c>
      <c r="T398" s="8">
        <f t="shared" si="619"/>
        <v>0</v>
      </c>
      <c r="U398" s="8">
        <f t="shared" si="619"/>
        <v>2731.7885099999999</v>
      </c>
      <c r="V398" s="8">
        <f t="shared" si="619"/>
        <v>0</v>
      </c>
      <c r="W398" s="8">
        <f t="shared" ref="W398:X400" si="620">SUM(W407,W415,W422,W429,W443,W475,W504,W525,W534)</f>
        <v>46621</v>
      </c>
      <c r="X398" s="8">
        <f t="shared" si="620"/>
        <v>0</v>
      </c>
      <c r="Y398" s="8">
        <f t="shared" ref="Y398:Z400" si="621">SUM(Y407,Y415,Y422,Y429,Y443,Y475,Y504,Y525,Y534)</f>
        <v>51304</v>
      </c>
      <c r="Z398" s="22">
        <f t="shared" si="621"/>
        <v>0</v>
      </c>
      <c r="AA398" s="8">
        <f t="shared" si="500"/>
        <v>4683</v>
      </c>
      <c r="AB398" s="24">
        <f t="shared" ref="AB398" si="622">SUM(AB407,AB415,AB422,AB429,AB443,AB475,AB504,AB525,AB534)</f>
        <v>43055</v>
      </c>
      <c r="AC398" s="24">
        <f t="shared" si="601"/>
        <v>-8249</v>
      </c>
      <c r="AD398" s="25"/>
    </row>
    <row r="399" spans="2:30">
      <c r="B399" s="16" t="s">
        <v>1</v>
      </c>
      <c r="C399" s="10" t="s">
        <v>29</v>
      </c>
      <c r="D399" s="8">
        <f t="shared" si="614"/>
        <v>0</v>
      </c>
      <c r="E399" s="8">
        <f t="shared" si="614"/>
        <v>0</v>
      </c>
      <c r="F399" s="8">
        <f t="shared" si="615"/>
        <v>274.60000000000002</v>
      </c>
      <c r="G399" s="8">
        <f t="shared" si="615"/>
        <v>0</v>
      </c>
      <c r="H399" s="8">
        <f t="shared" si="615"/>
        <v>0</v>
      </c>
      <c r="I399" s="8">
        <f t="shared" si="616"/>
        <v>274.59800000000001</v>
      </c>
      <c r="J399" s="8">
        <f t="shared" si="616"/>
        <v>0</v>
      </c>
      <c r="K399" s="8">
        <f t="shared" si="616"/>
        <v>12068.86117</v>
      </c>
      <c r="L399" s="8">
        <f t="shared" si="616"/>
        <v>0</v>
      </c>
      <c r="M399" s="8">
        <f t="shared" si="617"/>
        <v>170</v>
      </c>
      <c r="N399" s="8">
        <f t="shared" si="617"/>
        <v>0</v>
      </c>
      <c r="O399" s="8">
        <f t="shared" si="618"/>
        <v>170</v>
      </c>
      <c r="P399" s="8">
        <f t="shared" si="618"/>
        <v>0</v>
      </c>
      <c r="Q399" s="8">
        <f t="shared" si="618"/>
        <v>0</v>
      </c>
      <c r="R399" s="8">
        <f t="shared" si="619"/>
        <v>0</v>
      </c>
      <c r="S399" s="8">
        <f t="shared" si="619"/>
        <v>0</v>
      </c>
      <c r="T399" s="8">
        <f t="shared" si="619"/>
        <v>0</v>
      </c>
      <c r="U399" s="8">
        <f t="shared" si="619"/>
        <v>2731.7885099999999</v>
      </c>
      <c r="V399" s="8">
        <f t="shared" si="619"/>
        <v>0</v>
      </c>
      <c r="W399" s="8">
        <f t="shared" si="620"/>
        <v>46621</v>
      </c>
      <c r="X399" s="8">
        <f t="shared" si="620"/>
        <v>0</v>
      </c>
      <c r="Y399" s="8">
        <f t="shared" si="621"/>
        <v>51304</v>
      </c>
      <c r="Z399" s="22">
        <f t="shared" si="621"/>
        <v>0</v>
      </c>
      <c r="AA399" s="8">
        <f t="shared" si="500"/>
        <v>4683</v>
      </c>
      <c r="AB399" s="24">
        <f t="shared" ref="AB399" si="623">SUM(AB408,AB416,AB423,AB430,AB444,AB476,AB505,AB526,AB535)</f>
        <v>43055</v>
      </c>
      <c r="AC399" s="24">
        <f t="shared" si="601"/>
        <v>-8249</v>
      </c>
      <c r="AD399" s="25"/>
    </row>
    <row r="400" spans="2:30" ht="30">
      <c r="B400" s="16" t="s">
        <v>1</v>
      </c>
      <c r="C400" s="11" t="s">
        <v>30</v>
      </c>
      <c r="D400" s="8">
        <f t="shared" si="614"/>
        <v>0</v>
      </c>
      <c r="E400" s="8">
        <f t="shared" si="614"/>
        <v>0</v>
      </c>
      <c r="F400" s="8">
        <f t="shared" si="615"/>
        <v>274.60000000000002</v>
      </c>
      <c r="G400" s="8">
        <f t="shared" si="615"/>
        <v>0</v>
      </c>
      <c r="H400" s="8">
        <f t="shared" si="615"/>
        <v>0</v>
      </c>
      <c r="I400" s="8">
        <f t="shared" si="616"/>
        <v>274.59800000000001</v>
      </c>
      <c r="J400" s="8">
        <f t="shared" si="616"/>
        <v>0</v>
      </c>
      <c r="K400" s="8">
        <f t="shared" si="616"/>
        <v>7362.9529199999997</v>
      </c>
      <c r="L400" s="8">
        <f t="shared" si="616"/>
        <v>0</v>
      </c>
      <c r="M400" s="8">
        <f t="shared" si="617"/>
        <v>170</v>
      </c>
      <c r="N400" s="8">
        <f t="shared" si="617"/>
        <v>0</v>
      </c>
      <c r="O400" s="8">
        <f t="shared" si="618"/>
        <v>170</v>
      </c>
      <c r="P400" s="8">
        <f t="shared" si="618"/>
        <v>0</v>
      </c>
      <c r="Q400" s="8">
        <f t="shared" si="618"/>
        <v>0</v>
      </c>
      <c r="R400" s="8">
        <f t="shared" si="619"/>
        <v>0</v>
      </c>
      <c r="S400" s="8">
        <f t="shared" si="619"/>
        <v>0</v>
      </c>
      <c r="T400" s="8">
        <f t="shared" si="619"/>
        <v>0</v>
      </c>
      <c r="U400" s="8">
        <f t="shared" si="619"/>
        <v>1866.7333899999999</v>
      </c>
      <c r="V400" s="8">
        <f t="shared" si="619"/>
        <v>0</v>
      </c>
      <c r="W400" s="8">
        <f t="shared" si="620"/>
        <v>46621</v>
      </c>
      <c r="X400" s="8">
        <f t="shared" si="620"/>
        <v>0</v>
      </c>
      <c r="Y400" s="8">
        <f t="shared" si="621"/>
        <v>51304</v>
      </c>
      <c r="Z400" s="22">
        <f t="shared" si="621"/>
        <v>0</v>
      </c>
      <c r="AA400" s="8">
        <f t="shared" si="500"/>
        <v>4683</v>
      </c>
      <c r="AB400" s="24">
        <f t="shared" ref="AB400" si="624">SUM(AB409,AB417,AB424,AB431,AB445,AB477,AB506,AB527,AB536)</f>
        <v>43055</v>
      </c>
      <c r="AC400" s="24">
        <f t="shared" si="601"/>
        <v>-8249</v>
      </c>
      <c r="AD400" s="25"/>
    </row>
    <row r="401" spans="1:30" ht="30">
      <c r="B401" s="16" t="s">
        <v>1</v>
      </c>
      <c r="C401" s="11" t="s">
        <v>31</v>
      </c>
      <c r="D401" s="8">
        <f t="shared" ref="D401:Z401" si="625">SUM(D446,D478)</f>
        <v>0</v>
      </c>
      <c r="E401" s="8">
        <f t="shared" si="625"/>
        <v>0</v>
      </c>
      <c r="F401" s="8">
        <f t="shared" si="625"/>
        <v>0</v>
      </c>
      <c r="G401" s="8">
        <f t="shared" si="625"/>
        <v>0</v>
      </c>
      <c r="H401" s="8">
        <f t="shared" si="625"/>
        <v>0</v>
      </c>
      <c r="I401" s="8">
        <f t="shared" si="625"/>
        <v>0</v>
      </c>
      <c r="J401" s="8">
        <f t="shared" si="625"/>
        <v>0</v>
      </c>
      <c r="K401" s="8">
        <f t="shared" si="625"/>
        <v>4705.9082500000004</v>
      </c>
      <c r="L401" s="8">
        <f t="shared" si="625"/>
        <v>0</v>
      </c>
      <c r="M401" s="8">
        <f t="shared" si="625"/>
        <v>0</v>
      </c>
      <c r="N401" s="8">
        <f t="shared" si="625"/>
        <v>0</v>
      </c>
      <c r="O401" s="8">
        <f t="shared" si="625"/>
        <v>0</v>
      </c>
      <c r="P401" s="8">
        <f t="shared" si="625"/>
        <v>0</v>
      </c>
      <c r="Q401" s="8">
        <f t="shared" si="625"/>
        <v>0</v>
      </c>
      <c r="R401" s="8">
        <f t="shared" si="625"/>
        <v>0</v>
      </c>
      <c r="S401" s="8">
        <f t="shared" si="625"/>
        <v>0</v>
      </c>
      <c r="T401" s="8">
        <f t="shared" si="625"/>
        <v>0</v>
      </c>
      <c r="U401" s="8">
        <f t="shared" si="625"/>
        <v>865.05511999999999</v>
      </c>
      <c r="V401" s="8">
        <f t="shared" si="625"/>
        <v>0</v>
      </c>
      <c r="W401" s="8">
        <f t="shared" si="625"/>
        <v>0</v>
      </c>
      <c r="X401" s="8">
        <f t="shared" si="625"/>
        <v>0</v>
      </c>
      <c r="Y401" s="8">
        <f t="shared" si="625"/>
        <v>0</v>
      </c>
      <c r="Z401" s="22">
        <f t="shared" si="625"/>
        <v>0</v>
      </c>
      <c r="AA401" s="8">
        <f t="shared" si="500"/>
        <v>0</v>
      </c>
      <c r="AB401" s="24">
        <f t="shared" ref="AB401" si="626">SUM(AB446,AB478)</f>
        <v>0</v>
      </c>
      <c r="AC401" s="24">
        <f t="shared" si="601"/>
        <v>0</v>
      </c>
      <c r="AD401" s="25"/>
    </row>
    <row r="402" spans="1:30">
      <c r="B402" s="16" t="s">
        <v>1</v>
      </c>
      <c r="C402" s="7" t="s">
        <v>32</v>
      </c>
      <c r="D402" s="8">
        <f t="shared" ref="D402:Z402" si="627">SUM(D418,D447,D479,D528)</f>
        <v>100</v>
      </c>
      <c r="E402" s="8">
        <f t="shared" si="627"/>
        <v>0</v>
      </c>
      <c r="F402" s="8">
        <f t="shared" si="627"/>
        <v>72.703000000000003</v>
      </c>
      <c r="G402" s="8">
        <f t="shared" si="627"/>
        <v>0</v>
      </c>
      <c r="H402" s="8">
        <f t="shared" si="627"/>
        <v>0</v>
      </c>
      <c r="I402" s="8">
        <f t="shared" si="627"/>
        <v>72.310999999999993</v>
      </c>
      <c r="J402" s="8">
        <f t="shared" si="627"/>
        <v>0</v>
      </c>
      <c r="K402" s="8">
        <f t="shared" si="627"/>
        <v>4524.6752200000001</v>
      </c>
      <c r="L402" s="8">
        <f t="shared" si="627"/>
        <v>0</v>
      </c>
      <c r="M402" s="8">
        <f t="shared" si="627"/>
        <v>100</v>
      </c>
      <c r="N402" s="8">
        <f t="shared" si="627"/>
        <v>0</v>
      </c>
      <c r="O402" s="8">
        <f t="shared" si="627"/>
        <v>100</v>
      </c>
      <c r="P402" s="8">
        <f t="shared" si="627"/>
        <v>0</v>
      </c>
      <c r="Q402" s="8">
        <f t="shared" si="627"/>
        <v>0</v>
      </c>
      <c r="R402" s="8">
        <f t="shared" si="627"/>
        <v>0</v>
      </c>
      <c r="S402" s="8">
        <f t="shared" si="627"/>
        <v>0</v>
      </c>
      <c r="T402" s="8">
        <f t="shared" si="627"/>
        <v>0</v>
      </c>
      <c r="U402" s="8">
        <f t="shared" si="627"/>
        <v>274.75927999999999</v>
      </c>
      <c r="V402" s="8">
        <f t="shared" si="627"/>
        <v>0</v>
      </c>
      <c r="W402" s="8">
        <f t="shared" si="627"/>
        <v>130</v>
      </c>
      <c r="X402" s="8">
        <f t="shared" si="627"/>
        <v>0</v>
      </c>
      <c r="Y402" s="8">
        <f t="shared" si="627"/>
        <v>320</v>
      </c>
      <c r="Z402" s="22">
        <f t="shared" si="627"/>
        <v>0</v>
      </c>
      <c r="AA402" s="8">
        <f t="shared" si="500"/>
        <v>190</v>
      </c>
      <c r="AB402" s="24">
        <f t="shared" ref="AB402" si="628">SUM(AB418,AB447,AB479,AB528)</f>
        <v>130</v>
      </c>
      <c r="AC402" s="24">
        <f t="shared" si="601"/>
        <v>-190</v>
      </c>
      <c r="AD402" s="25"/>
    </row>
    <row r="403" spans="1:30">
      <c r="A403" s="247"/>
      <c r="B403" s="16" t="s">
        <v>154</v>
      </c>
      <c r="C403" s="5" t="s">
        <v>155</v>
      </c>
      <c r="D403" s="6">
        <f t="shared" ref="D403:Z403" si="629">SUM(D405)</f>
        <v>1800</v>
      </c>
      <c r="E403" s="6">
        <f t="shared" si="629"/>
        <v>0</v>
      </c>
      <c r="F403" s="6">
        <f t="shared" si="629"/>
        <v>1888</v>
      </c>
      <c r="G403" s="6">
        <f t="shared" si="629"/>
        <v>0</v>
      </c>
      <c r="H403" s="6">
        <f t="shared" si="629"/>
        <v>0</v>
      </c>
      <c r="I403" s="6">
        <f t="shared" si="629"/>
        <v>1864.7462</v>
      </c>
      <c r="J403" s="6">
        <f t="shared" si="629"/>
        <v>0</v>
      </c>
      <c r="K403" s="6">
        <f t="shared" si="629"/>
        <v>0</v>
      </c>
      <c r="L403" s="6">
        <f t="shared" si="629"/>
        <v>0</v>
      </c>
      <c r="M403" s="6">
        <f t="shared" si="629"/>
        <v>2800</v>
      </c>
      <c r="N403" s="6">
        <f t="shared" si="629"/>
        <v>0</v>
      </c>
      <c r="O403" s="6">
        <f t="shared" si="629"/>
        <v>2800</v>
      </c>
      <c r="P403" s="6">
        <f t="shared" si="629"/>
        <v>0</v>
      </c>
      <c r="Q403" s="6">
        <f t="shared" si="629"/>
        <v>0</v>
      </c>
      <c r="R403" s="6">
        <f t="shared" si="629"/>
        <v>1761.08746</v>
      </c>
      <c r="S403" s="6">
        <f t="shared" si="629"/>
        <v>0</v>
      </c>
      <c r="T403" s="6">
        <f t="shared" si="629"/>
        <v>0</v>
      </c>
      <c r="U403" s="6">
        <f t="shared" si="629"/>
        <v>0</v>
      </c>
      <c r="V403" s="6">
        <f t="shared" si="629"/>
        <v>0</v>
      </c>
      <c r="W403" s="6">
        <f t="shared" si="629"/>
        <v>3607</v>
      </c>
      <c r="X403" s="6">
        <f t="shared" si="629"/>
        <v>0</v>
      </c>
      <c r="Y403" s="6">
        <f t="shared" si="629"/>
        <v>4707</v>
      </c>
      <c r="Z403" s="21">
        <f t="shared" si="629"/>
        <v>0</v>
      </c>
      <c r="AA403" s="6">
        <f t="shared" si="500"/>
        <v>1100</v>
      </c>
      <c r="AB403" s="12">
        <f t="shared" ref="AB403" si="630">SUM(AB405)</f>
        <v>2800</v>
      </c>
      <c r="AC403" s="12">
        <f t="shared" si="601"/>
        <v>-1907</v>
      </c>
      <c r="AD403" s="25"/>
    </row>
    <row r="404" spans="1:30">
      <c r="B404" s="16" t="s">
        <v>1</v>
      </c>
      <c r="C404" s="7" t="s">
        <v>21</v>
      </c>
      <c r="D404" s="8">
        <v>2</v>
      </c>
      <c r="E404" s="8">
        <v>0</v>
      </c>
      <c r="F404" s="8">
        <v>0</v>
      </c>
      <c r="G404" s="8">
        <v>0</v>
      </c>
      <c r="H404" s="8">
        <v>0</v>
      </c>
      <c r="I404" s="8">
        <v>0</v>
      </c>
      <c r="J404" s="8">
        <v>0</v>
      </c>
      <c r="K404" s="8">
        <v>0</v>
      </c>
      <c r="L404" s="8">
        <v>0</v>
      </c>
      <c r="M404" s="8">
        <v>12</v>
      </c>
      <c r="N404" s="8">
        <v>0</v>
      </c>
      <c r="O404" s="8">
        <v>0</v>
      </c>
      <c r="P404" s="8">
        <v>0</v>
      </c>
      <c r="Q404" s="8">
        <v>0</v>
      </c>
      <c r="R404" s="8">
        <v>0</v>
      </c>
      <c r="S404" s="8">
        <v>0</v>
      </c>
      <c r="T404" s="8">
        <v>0</v>
      </c>
      <c r="U404" s="8">
        <v>0</v>
      </c>
      <c r="V404" s="8">
        <v>0</v>
      </c>
      <c r="W404" s="8">
        <v>6</v>
      </c>
      <c r="X404" s="8">
        <v>0</v>
      </c>
      <c r="Y404" s="8">
        <v>6</v>
      </c>
      <c r="Z404" s="22">
        <v>0</v>
      </c>
      <c r="AA404" s="8">
        <f t="shared" ref="AA404:AA467" si="631">Y404-W404</f>
        <v>0</v>
      </c>
      <c r="AB404" s="24">
        <v>6</v>
      </c>
      <c r="AC404" s="24">
        <f t="shared" si="601"/>
        <v>0</v>
      </c>
      <c r="AD404" s="25"/>
    </row>
    <row r="405" spans="1:30">
      <c r="B405" s="16" t="s">
        <v>1</v>
      </c>
      <c r="C405" s="7" t="s">
        <v>22</v>
      </c>
      <c r="D405" s="8">
        <f t="shared" ref="D405:Z405" si="632">SUM(D406:D407)</f>
        <v>1800</v>
      </c>
      <c r="E405" s="8">
        <f t="shared" si="632"/>
        <v>0</v>
      </c>
      <c r="F405" s="8">
        <f t="shared" si="632"/>
        <v>1888</v>
      </c>
      <c r="G405" s="8">
        <f t="shared" si="632"/>
        <v>0</v>
      </c>
      <c r="H405" s="8">
        <f t="shared" si="632"/>
        <v>0</v>
      </c>
      <c r="I405" s="8">
        <f t="shared" si="632"/>
        <v>1864.7462</v>
      </c>
      <c r="J405" s="8">
        <f t="shared" si="632"/>
        <v>0</v>
      </c>
      <c r="K405" s="8">
        <f t="shared" si="632"/>
        <v>0</v>
      </c>
      <c r="L405" s="8">
        <f t="shared" si="632"/>
        <v>0</v>
      </c>
      <c r="M405" s="8">
        <f t="shared" si="632"/>
        <v>2800</v>
      </c>
      <c r="N405" s="8">
        <f t="shared" si="632"/>
        <v>0</v>
      </c>
      <c r="O405" s="8">
        <f t="shared" si="632"/>
        <v>2800</v>
      </c>
      <c r="P405" s="8">
        <f t="shared" si="632"/>
        <v>0</v>
      </c>
      <c r="Q405" s="8">
        <f t="shared" si="632"/>
        <v>0</v>
      </c>
      <c r="R405" s="8">
        <f t="shared" si="632"/>
        <v>1761.08746</v>
      </c>
      <c r="S405" s="8">
        <f t="shared" si="632"/>
        <v>0</v>
      </c>
      <c r="T405" s="8">
        <f t="shared" si="632"/>
        <v>0</v>
      </c>
      <c r="U405" s="8">
        <f t="shared" si="632"/>
        <v>0</v>
      </c>
      <c r="V405" s="8">
        <f t="shared" si="632"/>
        <v>0</v>
      </c>
      <c r="W405" s="8">
        <f t="shared" si="632"/>
        <v>3607</v>
      </c>
      <c r="X405" s="8">
        <f t="shared" si="632"/>
        <v>0</v>
      </c>
      <c r="Y405" s="8">
        <f t="shared" si="632"/>
        <v>4707</v>
      </c>
      <c r="Z405" s="22">
        <f t="shared" si="632"/>
        <v>0</v>
      </c>
      <c r="AA405" s="8">
        <f t="shared" si="631"/>
        <v>1100</v>
      </c>
      <c r="AB405" s="24">
        <f t="shared" ref="AB405" si="633">SUM(AB406:AB407)</f>
        <v>2800</v>
      </c>
      <c r="AC405" s="24">
        <f t="shared" si="601"/>
        <v>-1907</v>
      </c>
      <c r="AD405" s="25"/>
    </row>
    <row r="406" spans="1:30">
      <c r="B406" s="16" t="s">
        <v>1</v>
      </c>
      <c r="C406" s="9" t="s">
        <v>24</v>
      </c>
      <c r="D406" s="8">
        <v>1800</v>
      </c>
      <c r="E406" s="8">
        <v>0</v>
      </c>
      <c r="F406" s="8">
        <v>1818.4</v>
      </c>
      <c r="G406" s="8">
        <v>0</v>
      </c>
      <c r="H406" s="8">
        <v>0</v>
      </c>
      <c r="I406" s="8">
        <v>1795.1482000000001</v>
      </c>
      <c r="J406" s="8">
        <v>0</v>
      </c>
      <c r="K406" s="8">
        <v>0</v>
      </c>
      <c r="L406" s="8">
        <v>0</v>
      </c>
      <c r="M406" s="8">
        <v>2800</v>
      </c>
      <c r="N406" s="8">
        <v>0</v>
      </c>
      <c r="O406" s="8">
        <v>2800</v>
      </c>
      <c r="P406" s="8">
        <v>0</v>
      </c>
      <c r="Q406" s="8">
        <v>0</v>
      </c>
      <c r="R406" s="8">
        <v>1761.08746</v>
      </c>
      <c r="S406" s="8">
        <v>0</v>
      </c>
      <c r="T406" s="8">
        <v>0</v>
      </c>
      <c r="U406" s="8">
        <v>0</v>
      </c>
      <c r="V406" s="8">
        <v>0</v>
      </c>
      <c r="W406" s="8">
        <v>3607</v>
      </c>
      <c r="X406" s="8">
        <v>0</v>
      </c>
      <c r="Y406" s="8">
        <v>4707</v>
      </c>
      <c r="Z406" s="22">
        <v>0</v>
      </c>
      <c r="AA406" s="8">
        <f t="shared" si="631"/>
        <v>1100</v>
      </c>
      <c r="AB406" s="24">
        <v>2800</v>
      </c>
      <c r="AC406" s="24">
        <f t="shared" si="601"/>
        <v>-1907</v>
      </c>
      <c r="AD406" s="25"/>
    </row>
    <row r="407" spans="1:30">
      <c r="B407" s="16" t="s">
        <v>1</v>
      </c>
      <c r="C407" s="9" t="s">
        <v>28</v>
      </c>
      <c r="D407" s="8">
        <f>SUM(D408)</f>
        <v>0</v>
      </c>
      <c r="E407" s="8">
        <f>SUM(E408)</f>
        <v>0</v>
      </c>
      <c r="F407" s="8">
        <f t="shared" ref="F407:H408" si="634">SUM(F408)</f>
        <v>69.599999999999994</v>
      </c>
      <c r="G407" s="8">
        <f t="shared" si="634"/>
        <v>0</v>
      </c>
      <c r="H407" s="8">
        <f t="shared" si="634"/>
        <v>0</v>
      </c>
      <c r="I407" s="8">
        <f t="shared" ref="I407:L408" si="635">SUM(I408)</f>
        <v>69.597999999999999</v>
      </c>
      <c r="J407" s="8">
        <f t="shared" si="635"/>
        <v>0</v>
      </c>
      <c r="K407" s="8">
        <f t="shared" si="635"/>
        <v>0</v>
      </c>
      <c r="L407" s="8">
        <f t="shared" si="635"/>
        <v>0</v>
      </c>
      <c r="M407" s="8">
        <f>SUM(M408)</f>
        <v>0</v>
      </c>
      <c r="N407" s="8">
        <f>SUM(N408)</f>
        <v>0</v>
      </c>
      <c r="O407" s="8">
        <f t="shared" ref="O407:Q408" si="636">SUM(O408)</f>
        <v>0</v>
      </c>
      <c r="P407" s="8">
        <f t="shared" si="636"/>
        <v>0</v>
      </c>
      <c r="Q407" s="8">
        <f t="shared" si="636"/>
        <v>0</v>
      </c>
      <c r="R407" s="8">
        <f t="shared" ref="R407:V408" si="637">SUM(R408)</f>
        <v>0</v>
      </c>
      <c r="S407" s="8">
        <f t="shared" si="637"/>
        <v>0</v>
      </c>
      <c r="T407" s="8">
        <f t="shared" si="637"/>
        <v>0</v>
      </c>
      <c r="U407" s="8">
        <f t="shared" si="637"/>
        <v>0</v>
      </c>
      <c r="V407" s="8">
        <f t="shared" si="637"/>
        <v>0</v>
      </c>
      <c r="W407" s="8">
        <f t="shared" ref="W407:AB408" si="638">SUM(W408)</f>
        <v>0</v>
      </c>
      <c r="X407" s="8">
        <f t="shared" si="638"/>
        <v>0</v>
      </c>
      <c r="Y407" s="8">
        <f t="shared" si="638"/>
        <v>0</v>
      </c>
      <c r="Z407" s="22">
        <f t="shared" si="638"/>
        <v>0</v>
      </c>
      <c r="AA407" s="8">
        <f t="shared" si="631"/>
        <v>0</v>
      </c>
      <c r="AB407" s="24">
        <f t="shared" si="638"/>
        <v>0</v>
      </c>
      <c r="AC407" s="24">
        <f t="shared" si="601"/>
        <v>0</v>
      </c>
      <c r="AD407" s="25"/>
    </row>
    <row r="408" spans="1:30">
      <c r="B408" s="16" t="s">
        <v>1</v>
      </c>
      <c r="C408" s="10" t="s">
        <v>29</v>
      </c>
      <c r="D408" s="8">
        <f>SUM(D409)</f>
        <v>0</v>
      </c>
      <c r="E408" s="8">
        <f>SUM(E409)</f>
        <v>0</v>
      </c>
      <c r="F408" s="8">
        <f t="shared" si="634"/>
        <v>69.599999999999994</v>
      </c>
      <c r="G408" s="8">
        <f t="shared" si="634"/>
        <v>0</v>
      </c>
      <c r="H408" s="8">
        <f t="shared" si="634"/>
        <v>0</v>
      </c>
      <c r="I408" s="8">
        <f t="shared" si="635"/>
        <v>69.597999999999999</v>
      </c>
      <c r="J408" s="8">
        <f t="shared" si="635"/>
        <v>0</v>
      </c>
      <c r="K408" s="8">
        <f t="shared" si="635"/>
        <v>0</v>
      </c>
      <c r="L408" s="8">
        <f t="shared" si="635"/>
        <v>0</v>
      </c>
      <c r="M408" s="8">
        <f>SUM(M409)</f>
        <v>0</v>
      </c>
      <c r="N408" s="8">
        <f>SUM(N409)</f>
        <v>0</v>
      </c>
      <c r="O408" s="8">
        <f t="shared" si="636"/>
        <v>0</v>
      </c>
      <c r="P408" s="8">
        <f t="shared" si="636"/>
        <v>0</v>
      </c>
      <c r="Q408" s="8">
        <f t="shared" si="636"/>
        <v>0</v>
      </c>
      <c r="R408" s="8">
        <f t="shared" si="637"/>
        <v>0</v>
      </c>
      <c r="S408" s="8">
        <f t="shared" si="637"/>
        <v>0</v>
      </c>
      <c r="T408" s="8">
        <f t="shared" si="637"/>
        <v>0</v>
      </c>
      <c r="U408" s="8">
        <f t="shared" si="637"/>
        <v>0</v>
      </c>
      <c r="V408" s="8">
        <f t="shared" si="637"/>
        <v>0</v>
      </c>
      <c r="W408" s="8">
        <f t="shared" si="638"/>
        <v>0</v>
      </c>
      <c r="X408" s="8">
        <f t="shared" si="638"/>
        <v>0</v>
      </c>
      <c r="Y408" s="8">
        <f t="shared" si="638"/>
        <v>0</v>
      </c>
      <c r="Z408" s="22">
        <f t="shared" si="638"/>
        <v>0</v>
      </c>
      <c r="AA408" s="8">
        <f t="shared" si="631"/>
        <v>0</v>
      </c>
      <c r="AB408" s="24">
        <f t="shared" si="638"/>
        <v>0</v>
      </c>
      <c r="AC408" s="24">
        <f t="shared" si="601"/>
        <v>0</v>
      </c>
      <c r="AD408" s="25"/>
    </row>
    <row r="409" spans="1:30" ht="30">
      <c r="B409" s="16" t="s">
        <v>1</v>
      </c>
      <c r="C409" s="11" t="s">
        <v>30</v>
      </c>
      <c r="D409" s="8">
        <v>0</v>
      </c>
      <c r="E409" s="8">
        <v>0</v>
      </c>
      <c r="F409" s="8">
        <v>69.599999999999994</v>
      </c>
      <c r="G409" s="8">
        <v>0</v>
      </c>
      <c r="H409" s="8">
        <v>0</v>
      </c>
      <c r="I409" s="8">
        <v>69.597999999999999</v>
      </c>
      <c r="J409" s="8">
        <v>0</v>
      </c>
      <c r="K409" s="8">
        <v>0</v>
      </c>
      <c r="L409" s="8">
        <v>0</v>
      </c>
      <c r="M409" s="8">
        <v>0</v>
      </c>
      <c r="N409" s="8">
        <v>0</v>
      </c>
      <c r="O409" s="8">
        <v>0</v>
      </c>
      <c r="P409" s="8">
        <v>0</v>
      </c>
      <c r="Q409" s="8">
        <v>0</v>
      </c>
      <c r="R409" s="8">
        <v>0</v>
      </c>
      <c r="S409" s="8">
        <v>0</v>
      </c>
      <c r="T409" s="8">
        <v>0</v>
      </c>
      <c r="U409" s="8">
        <v>0</v>
      </c>
      <c r="V409" s="8">
        <v>0</v>
      </c>
      <c r="W409" s="8">
        <v>0</v>
      </c>
      <c r="X409" s="8">
        <v>0</v>
      </c>
      <c r="Y409" s="8">
        <v>0</v>
      </c>
      <c r="Z409" s="22">
        <v>0</v>
      </c>
      <c r="AA409" s="8">
        <f t="shared" si="631"/>
        <v>0</v>
      </c>
      <c r="AB409" s="24">
        <v>0</v>
      </c>
      <c r="AC409" s="24">
        <f t="shared" si="601"/>
        <v>0</v>
      </c>
      <c r="AD409" s="25"/>
    </row>
    <row r="410" spans="1:30">
      <c r="B410" s="16" t="s">
        <v>156</v>
      </c>
      <c r="C410" s="5" t="s">
        <v>157</v>
      </c>
      <c r="D410" s="6">
        <f t="shared" ref="D410:Z410" si="639">SUM(D412,D418)</f>
        <v>22400</v>
      </c>
      <c r="E410" s="6">
        <f t="shared" si="639"/>
        <v>0</v>
      </c>
      <c r="F410" s="6">
        <f t="shared" si="639"/>
        <v>22565.82</v>
      </c>
      <c r="G410" s="6">
        <f t="shared" si="639"/>
        <v>0</v>
      </c>
      <c r="H410" s="6">
        <f t="shared" si="639"/>
        <v>0</v>
      </c>
      <c r="I410" s="6">
        <f t="shared" si="639"/>
        <v>22555.880399999998</v>
      </c>
      <c r="J410" s="6">
        <f t="shared" si="639"/>
        <v>0</v>
      </c>
      <c r="K410" s="6">
        <f t="shared" si="639"/>
        <v>0</v>
      </c>
      <c r="L410" s="6">
        <f t="shared" si="639"/>
        <v>0</v>
      </c>
      <c r="M410" s="6">
        <f t="shared" si="639"/>
        <v>23000</v>
      </c>
      <c r="N410" s="6">
        <f t="shared" si="639"/>
        <v>0</v>
      </c>
      <c r="O410" s="6">
        <f t="shared" si="639"/>
        <v>23000</v>
      </c>
      <c r="P410" s="6">
        <f t="shared" si="639"/>
        <v>0</v>
      </c>
      <c r="Q410" s="6">
        <f t="shared" si="639"/>
        <v>0</v>
      </c>
      <c r="R410" s="6">
        <f t="shared" si="639"/>
        <v>13674.579599999999</v>
      </c>
      <c r="S410" s="6">
        <f t="shared" si="639"/>
        <v>0</v>
      </c>
      <c r="T410" s="6">
        <f t="shared" si="639"/>
        <v>0</v>
      </c>
      <c r="U410" s="6">
        <f t="shared" si="639"/>
        <v>0</v>
      </c>
      <c r="V410" s="6">
        <f t="shared" si="639"/>
        <v>0</v>
      </c>
      <c r="W410" s="6">
        <f t="shared" si="639"/>
        <v>27958</v>
      </c>
      <c r="X410" s="6">
        <f t="shared" si="639"/>
        <v>0</v>
      </c>
      <c r="Y410" s="6">
        <f t="shared" si="639"/>
        <v>32046</v>
      </c>
      <c r="Z410" s="21">
        <f t="shared" si="639"/>
        <v>0</v>
      </c>
      <c r="AA410" s="6">
        <f t="shared" si="631"/>
        <v>4088</v>
      </c>
      <c r="AB410" s="12">
        <f t="shared" ref="AB410" si="640">SUM(AB412,AB418)</f>
        <v>27958</v>
      </c>
      <c r="AC410" s="12">
        <f t="shared" si="601"/>
        <v>-4088</v>
      </c>
      <c r="AD410" s="25"/>
    </row>
    <row r="411" spans="1:30">
      <c r="B411" s="16" t="s">
        <v>1</v>
      </c>
      <c r="C411" s="7" t="s">
        <v>21</v>
      </c>
      <c r="D411" s="8">
        <v>0</v>
      </c>
      <c r="E411" s="8">
        <v>0</v>
      </c>
      <c r="F411" s="8">
        <v>0</v>
      </c>
      <c r="G411" s="8">
        <v>0</v>
      </c>
      <c r="H411" s="8">
        <v>0</v>
      </c>
      <c r="I411" s="8">
        <v>0</v>
      </c>
      <c r="J411" s="8">
        <v>0</v>
      </c>
      <c r="K411" s="8">
        <v>0</v>
      </c>
      <c r="L411" s="8">
        <v>0</v>
      </c>
      <c r="M411" s="8">
        <v>0</v>
      </c>
      <c r="N411" s="8">
        <v>0</v>
      </c>
      <c r="O411" s="8">
        <v>0</v>
      </c>
      <c r="P411" s="8">
        <v>0</v>
      </c>
      <c r="Q411" s="8">
        <v>0</v>
      </c>
      <c r="R411" s="8">
        <v>0</v>
      </c>
      <c r="S411" s="8">
        <v>0</v>
      </c>
      <c r="T411" s="8">
        <v>0</v>
      </c>
      <c r="U411" s="8">
        <v>0</v>
      </c>
      <c r="V411" s="8">
        <v>0</v>
      </c>
      <c r="W411" s="8">
        <v>2</v>
      </c>
      <c r="X411" s="8">
        <v>0</v>
      </c>
      <c r="Y411" s="8">
        <v>2</v>
      </c>
      <c r="Z411" s="22">
        <v>0</v>
      </c>
      <c r="AA411" s="8">
        <f t="shared" si="631"/>
        <v>0</v>
      </c>
      <c r="AB411" s="24">
        <v>2</v>
      </c>
      <c r="AC411" s="24">
        <f t="shared" si="601"/>
        <v>0</v>
      </c>
      <c r="AD411" s="25"/>
    </row>
    <row r="412" spans="1:30">
      <c r="B412" s="16" t="s">
        <v>1</v>
      </c>
      <c r="C412" s="7" t="s">
        <v>22</v>
      </c>
      <c r="D412" s="8">
        <f t="shared" ref="D412:Z412" si="641">SUM(D413:D415)</f>
        <v>22300</v>
      </c>
      <c r="E412" s="8">
        <f t="shared" si="641"/>
        <v>0</v>
      </c>
      <c r="F412" s="8">
        <f t="shared" si="641"/>
        <v>22510.82</v>
      </c>
      <c r="G412" s="8">
        <f t="shared" si="641"/>
        <v>0</v>
      </c>
      <c r="H412" s="8">
        <f t="shared" si="641"/>
        <v>0</v>
      </c>
      <c r="I412" s="8">
        <f t="shared" si="641"/>
        <v>22501.269399999997</v>
      </c>
      <c r="J412" s="8">
        <f t="shared" si="641"/>
        <v>0</v>
      </c>
      <c r="K412" s="8">
        <f t="shared" si="641"/>
        <v>0</v>
      </c>
      <c r="L412" s="8">
        <f t="shared" si="641"/>
        <v>0</v>
      </c>
      <c r="M412" s="8">
        <f t="shared" si="641"/>
        <v>22900</v>
      </c>
      <c r="N412" s="8">
        <f t="shared" si="641"/>
        <v>0</v>
      </c>
      <c r="O412" s="8">
        <f t="shared" si="641"/>
        <v>22900</v>
      </c>
      <c r="P412" s="8">
        <f t="shared" si="641"/>
        <v>0</v>
      </c>
      <c r="Q412" s="8">
        <f t="shared" si="641"/>
        <v>0</v>
      </c>
      <c r="R412" s="8">
        <f t="shared" si="641"/>
        <v>13674.579599999999</v>
      </c>
      <c r="S412" s="8">
        <f t="shared" si="641"/>
        <v>0</v>
      </c>
      <c r="T412" s="8">
        <f t="shared" si="641"/>
        <v>0</v>
      </c>
      <c r="U412" s="8">
        <f t="shared" si="641"/>
        <v>0</v>
      </c>
      <c r="V412" s="8">
        <f t="shared" si="641"/>
        <v>0</v>
      </c>
      <c r="W412" s="8">
        <f t="shared" si="641"/>
        <v>27848</v>
      </c>
      <c r="X412" s="8">
        <f t="shared" si="641"/>
        <v>0</v>
      </c>
      <c r="Y412" s="8">
        <f t="shared" si="641"/>
        <v>31746</v>
      </c>
      <c r="Z412" s="22">
        <f t="shared" si="641"/>
        <v>0</v>
      </c>
      <c r="AA412" s="8">
        <f t="shared" si="631"/>
        <v>3898</v>
      </c>
      <c r="AB412" s="24">
        <f t="shared" ref="AB412" si="642">SUM(AB413:AB415)</f>
        <v>27848</v>
      </c>
      <c r="AC412" s="24">
        <f t="shared" si="601"/>
        <v>-3898</v>
      </c>
      <c r="AD412" s="25"/>
    </row>
    <row r="413" spans="1:30">
      <c r="B413" s="16" t="s">
        <v>1</v>
      </c>
      <c r="C413" s="9" t="s">
        <v>24</v>
      </c>
      <c r="D413" s="8">
        <v>22270</v>
      </c>
      <c r="E413" s="8">
        <v>0</v>
      </c>
      <c r="F413" s="8">
        <v>22460.82</v>
      </c>
      <c r="G413" s="8">
        <v>0</v>
      </c>
      <c r="H413" s="8">
        <v>0</v>
      </c>
      <c r="I413" s="8">
        <v>22452.152399999999</v>
      </c>
      <c r="J413" s="8">
        <v>0</v>
      </c>
      <c r="K413" s="8">
        <v>0</v>
      </c>
      <c r="L413" s="8">
        <v>0</v>
      </c>
      <c r="M413" s="8">
        <v>22820</v>
      </c>
      <c r="N413" s="8">
        <v>0</v>
      </c>
      <c r="O413" s="8">
        <v>22800</v>
      </c>
      <c r="P413" s="8">
        <v>0</v>
      </c>
      <c r="Q413" s="8">
        <v>0</v>
      </c>
      <c r="R413" s="8">
        <v>13651.741599999999</v>
      </c>
      <c r="S413" s="8">
        <v>0</v>
      </c>
      <c r="T413" s="8">
        <v>0</v>
      </c>
      <c r="U413" s="8">
        <v>0</v>
      </c>
      <c r="V413" s="8">
        <v>0</v>
      </c>
      <c r="W413" s="8">
        <v>165</v>
      </c>
      <c r="X413" s="8">
        <v>0</v>
      </c>
      <c r="Y413" s="8">
        <v>250</v>
      </c>
      <c r="Z413" s="22">
        <v>0</v>
      </c>
      <c r="AA413" s="8">
        <f t="shared" si="631"/>
        <v>85</v>
      </c>
      <c r="AB413" s="24">
        <v>165</v>
      </c>
      <c r="AC413" s="24">
        <f t="shared" si="601"/>
        <v>-85</v>
      </c>
      <c r="AD413" s="25"/>
    </row>
    <row r="414" spans="1:30">
      <c r="B414" s="16" t="s">
        <v>1</v>
      </c>
      <c r="C414" s="9" t="s">
        <v>27</v>
      </c>
      <c r="D414" s="8">
        <v>30</v>
      </c>
      <c r="E414" s="8">
        <v>0</v>
      </c>
      <c r="F414" s="8">
        <v>50</v>
      </c>
      <c r="G414" s="8">
        <v>0</v>
      </c>
      <c r="H414" s="8">
        <v>0</v>
      </c>
      <c r="I414" s="8">
        <v>49.116999999999997</v>
      </c>
      <c r="J414" s="8">
        <v>0</v>
      </c>
      <c r="K414" s="8">
        <v>0</v>
      </c>
      <c r="L414" s="8">
        <v>0</v>
      </c>
      <c r="M414" s="8">
        <v>80</v>
      </c>
      <c r="N414" s="8">
        <v>0</v>
      </c>
      <c r="O414" s="8">
        <v>100</v>
      </c>
      <c r="P414" s="8">
        <v>0</v>
      </c>
      <c r="Q414" s="8">
        <v>0</v>
      </c>
      <c r="R414" s="8">
        <v>22.838000000000001</v>
      </c>
      <c r="S414" s="8">
        <v>0</v>
      </c>
      <c r="T414" s="8">
        <v>0</v>
      </c>
      <c r="U414" s="8">
        <v>0</v>
      </c>
      <c r="V414" s="8">
        <v>0</v>
      </c>
      <c r="W414" s="8">
        <v>33</v>
      </c>
      <c r="X414" s="8">
        <v>0</v>
      </c>
      <c r="Y414" s="8">
        <v>90</v>
      </c>
      <c r="Z414" s="22">
        <v>0</v>
      </c>
      <c r="AA414" s="8">
        <f t="shared" si="631"/>
        <v>57</v>
      </c>
      <c r="AB414" s="24">
        <v>33</v>
      </c>
      <c r="AC414" s="24">
        <f t="shared" si="601"/>
        <v>-57</v>
      </c>
      <c r="AD414" s="25"/>
    </row>
    <row r="415" spans="1:30">
      <c r="B415" s="16" t="s">
        <v>1</v>
      </c>
      <c r="C415" s="9" t="s">
        <v>28</v>
      </c>
      <c r="D415" s="8">
        <f>SUM(D416)</f>
        <v>0</v>
      </c>
      <c r="E415" s="8">
        <f>SUM(E416)</f>
        <v>0</v>
      </c>
      <c r="F415" s="8">
        <f t="shared" ref="F415:H416" si="643">SUM(F416)</f>
        <v>0</v>
      </c>
      <c r="G415" s="8">
        <f t="shared" si="643"/>
        <v>0</v>
      </c>
      <c r="H415" s="8">
        <f t="shared" si="643"/>
        <v>0</v>
      </c>
      <c r="I415" s="8">
        <f t="shared" ref="I415:L416" si="644">SUM(I416)</f>
        <v>0</v>
      </c>
      <c r="J415" s="8">
        <f t="shared" si="644"/>
        <v>0</v>
      </c>
      <c r="K415" s="8">
        <f t="shared" si="644"/>
        <v>0</v>
      </c>
      <c r="L415" s="8">
        <f t="shared" si="644"/>
        <v>0</v>
      </c>
      <c r="M415" s="8">
        <f>SUM(M416)</f>
        <v>0</v>
      </c>
      <c r="N415" s="8">
        <f>SUM(N416)</f>
        <v>0</v>
      </c>
      <c r="O415" s="8">
        <f t="shared" ref="O415:Q416" si="645">SUM(O416)</f>
        <v>0</v>
      </c>
      <c r="P415" s="8">
        <f t="shared" si="645"/>
        <v>0</v>
      </c>
      <c r="Q415" s="8">
        <f t="shared" si="645"/>
        <v>0</v>
      </c>
      <c r="R415" s="8">
        <f t="shared" ref="R415:V416" si="646">SUM(R416)</f>
        <v>0</v>
      </c>
      <c r="S415" s="8">
        <f t="shared" si="646"/>
        <v>0</v>
      </c>
      <c r="T415" s="8">
        <f t="shared" si="646"/>
        <v>0</v>
      </c>
      <c r="U415" s="8">
        <f t="shared" si="646"/>
        <v>0</v>
      </c>
      <c r="V415" s="8">
        <f t="shared" si="646"/>
        <v>0</v>
      </c>
      <c r="W415" s="8">
        <f t="shared" ref="W415:AB416" si="647">SUM(W416)</f>
        <v>27650</v>
      </c>
      <c r="X415" s="8">
        <f t="shared" si="647"/>
        <v>0</v>
      </c>
      <c r="Y415" s="8">
        <f t="shared" si="647"/>
        <v>31406</v>
      </c>
      <c r="Z415" s="22">
        <f t="shared" si="647"/>
        <v>0</v>
      </c>
      <c r="AA415" s="8">
        <f t="shared" si="631"/>
        <v>3756</v>
      </c>
      <c r="AB415" s="24">
        <f t="shared" si="647"/>
        <v>27650</v>
      </c>
      <c r="AC415" s="24">
        <f t="shared" si="601"/>
        <v>-3756</v>
      </c>
      <c r="AD415" s="25"/>
    </row>
    <row r="416" spans="1:30">
      <c r="B416" s="16" t="s">
        <v>1</v>
      </c>
      <c r="C416" s="10" t="s">
        <v>29</v>
      </c>
      <c r="D416" s="8">
        <f>SUM(D417)</f>
        <v>0</v>
      </c>
      <c r="E416" s="8">
        <f>SUM(E417)</f>
        <v>0</v>
      </c>
      <c r="F416" s="8">
        <f t="shared" si="643"/>
        <v>0</v>
      </c>
      <c r="G416" s="8">
        <f t="shared" si="643"/>
        <v>0</v>
      </c>
      <c r="H416" s="8">
        <f t="shared" si="643"/>
        <v>0</v>
      </c>
      <c r="I416" s="8">
        <f t="shared" si="644"/>
        <v>0</v>
      </c>
      <c r="J416" s="8">
        <f t="shared" si="644"/>
        <v>0</v>
      </c>
      <c r="K416" s="8">
        <f t="shared" si="644"/>
        <v>0</v>
      </c>
      <c r="L416" s="8">
        <f t="shared" si="644"/>
        <v>0</v>
      </c>
      <c r="M416" s="8">
        <f>SUM(M417)</f>
        <v>0</v>
      </c>
      <c r="N416" s="8">
        <f>SUM(N417)</f>
        <v>0</v>
      </c>
      <c r="O416" s="8">
        <f t="shared" si="645"/>
        <v>0</v>
      </c>
      <c r="P416" s="8">
        <f t="shared" si="645"/>
        <v>0</v>
      </c>
      <c r="Q416" s="8">
        <f t="shared" si="645"/>
        <v>0</v>
      </c>
      <c r="R416" s="8">
        <f t="shared" si="646"/>
        <v>0</v>
      </c>
      <c r="S416" s="8">
        <f t="shared" si="646"/>
        <v>0</v>
      </c>
      <c r="T416" s="8">
        <f t="shared" si="646"/>
        <v>0</v>
      </c>
      <c r="U416" s="8">
        <f t="shared" si="646"/>
        <v>0</v>
      </c>
      <c r="V416" s="8">
        <f t="shared" si="646"/>
        <v>0</v>
      </c>
      <c r="W416" s="8">
        <f t="shared" si="647"/>
        <v>27650</v>
      </c>
      <c r="X416" s="8">
        <f t="shared" si="647"/>
        <v>0</v>
      </c>
      <c r="Y416" s="8">
        <f t="shared" si="647"/>
        <v>31406</v>
      </c>
      <c r="Z416" s="22">
        <f t="shared" si="647"/>
        <v>0</v>
      </c>
      <c r="AA416" s="8">
        <f t="shared" si="631"/>
        <v>3756</v>
      </c>
      <c r="AB416" s="24">
        <f t="shared" si="647"/>
        <v>27650</v>
      </c>
      <c r="AC416" s="24">
        <f t="shared" si="601"/>
        <v>-3756</v>
      </c>
      <c r="AD416" s="25"/>
    </row>
    <row r="417" spans="2:31" ht="30">
      <c r="B417" s="16" t="s">
        <v>1</v>
      </c>
      <c r="C417" s="11" t="s">
        <v>30</v>
      </c>
      <c r="D417" s="8">
        <v>0</v>
      </c>
      <c r="E417" s="8">
        <v>0</v>
      </c>
      <c r="F417" s="8">
        <v>0</v>
      </c>
      <c r="G417" s="8">
        <v>0</v>
      </c>
      <c r="H417" s="8">
        <v>0</v>
      </c>
      <c r="I417" s="8">
        <v>0</v>
      </c>
      <c r="J417" s="8">
        <v>0</v>
      </c>
      <c r="K417" s="8">
        <v>0</v>
      </c>
      <c r="L417" s="8">
        <v>0</v>
      </c>
      <c r="M417" s="8">
        <v>0</v>
      </c>
      <c r="N417" s="8">
        <v>0</v>
      </c>
      <c r="O417" s="8">
        <v>0</v>
      </c>
      <c r="P417" s="8">
        <v>0</v>
      </c>
      <c r="Q417" s="8">
        <v>0</v>
      </c>
      <c r="R417" s="8">
        <v>0</v>
      </c>
      <c r="S417" s="8">
        <v>0</v>
      </c>
      <c r="T417" s="8">
        <v>0</v>
      </c>
      <c r="U417" s="8">
        <v>0</v>
      </c>
      <c r="V417" s="8">
        <v>0</v>
      </c>
      <c r="W417" s="8">
        <v>27650</v>
      </c>
      <c r="X417" s="8">
        <v>0</v>
      </c>
      <c r="Y417" s="8">
        <v>31406</v>
      </c>
      <c r="Z417" s="22">
        <v>0</v>
      </c>
      <c r="AA417" s="8">
        <f t="shared" si="631"/>
        <v>3756</v>
      </c>
      <c r="AB417" s="24">
        <v>27650</v>
      </c>
      <c r="AC417" s="24">
        <f t="shared" si="601"/>
        <v>-3756</v>
      </c>
      <c r="AD417" s="25"/>
    </row>
    <row r="418" spans="2:31">
      <c r="B418" s="16" t="s">
        <v>1</v>
      </c>
      <c r="C418" s="7" t="s">
        <v>32</v>
      </c>
      <c r="D418" s="8">
        <v>100</v>
      </c>
      <c r="E418" s="8">
        <v>0</v>
      </c>
      <c r="F418" s="8">
        <v>55</v>
      </c>
      <c r="G418" s="8">
        <v>0</v>
      </c>
      <c r="H418" s="8">
        <v>0</v>
      </c>
      <c r="I418" s="8">
        <v>54.610999999999997</v>
      </c>
      <c r="J418" s="8">
        <v>0</v>
      </c>
      <c r="K418" s="8">
        <v>0</v>
      </c>
      <c r="L418" s="8">
        <v>0</v>
      </c>
      <c r="M418" s="8">
        <v>100</v>
      </c>
      <c r="N418" s="8">
        <v>0</v>
      </c>
      <c r="O418" s="8">
        <v>100</v>
      </c>
      <c r="P418" s="8">
        <v>0</v>
      </c>
      <c r="Q418" s="8">
        <v>0</v>
      </c>
      <c r="R418" s="8">
        <v>0</v>
      </c>
      <c r="S418" s="8">
        <v>0</v>
      </c>
      <c r="T418" s="8">
        <v>0</v>
      </c>
      <c r="U418" s="8">
        <v>0</v>
      </c>
      <c r="V418" s="8">
        <v>0</v>
      </c>
      <c r="W418" s="8">
        <v>110</v>
      </c>
      <c r="X418" s="8">
        <v>0</v>
      </c>
      <c r="Y418" s="8">
        <v>300</v>
      </c>
      <c r="Z418" s="22">
        <v>0</v>
      </c>
      <c r="AA418" s="8">
        <f t="shared" si="631"/>
        <v>190</v>
      </c>
      <c r="AB418" s="24">
        <v>110</v>
      </c>
      <c r="AC418" s="24">
        <f t="shared" si="601"/>
        <v>-190</v>
      </c>
      <c r="AD418" s="25"/>
    </row>
    <row r="419" spans="2:31">
      <c r="B419" s="16" t="s">
        <v>158</v>
      </c>
      <c r="C419" s="5" t="s">
        <v>159</v>
      </c>
      <c r="D419" s="6">
        <f t="shared" ref="D419:AB419" si="648">SUM(D420)</f>
        <v>1700</v>
      </c>
      <c r="E419" s="6">
        <f t="shared" si="648"/>
        <v>0</v>
      </c>
      <c r="F419" s="6">
        <f t="shared" si="648"/>
        <v>1737</v>
      </c>
      <c r="G419" s="6">
        <f t="shared" si="648"/>
        <v>0</v>
      </c>
      <c r="H419" s="6">
        <f t="shared" si="648"/>
        <v>0</v>
      </c>
      <c r="I419" s="6">
        <f t="shared" si="648"/>
        <v>1702.90777</v>
      </c>
      <c r="J419" s="6">
        <f t="shared" si="648"/>
        <v>0</v>
      </c>
      <c r="K419" s="6">
        <f t="shared" si="648"/>
        <v>0</v>
      </c>
      <c r="L419" s="6">
        <f t="shared" si="648"/>
        <v>0</v>
      </c>
      <c r="M419" s="6">
        <f t="shared" si="648"/>
        <v>1700</v>
      </c>
      <c r="N419" s="6">
        <f t="shared" si="648"/>
        <v>0</v>
      </c>
      <c r="O419" s="6">
        <f t="shared" si="648"/>
        <v>1700</v>
      </c>
      <c r="P419" s="6">
        <f t="shared" si="648"/>
        <v>0</v>
      </c>
      <c r="Q419" s="6">
        <f t="shared" si="648"/>
        <v>0</v>
      </c>
      <c r="R419" s="6">
        <f t="shared" si="648"/>
        <v>1092.38049</v>
      </c>
      <c r="S419" s="6">
        <f t="shared" si="648"/>
        <v>0</v>
      </c>
      <c r="T419" s="6">
        <f t="shared" si="648"/>
        <v>0</v>
      </c>
      <c r="U419" s="6">
        <f t="shared" si="648"/>
        <v>0</v>
      </c>
      <c r="V419" s="6">
        <f t="shared" si="648"/>
        <v>0</v>
      </c>
      <c r="W419" s="6">
        <f t="shared" si="648"/>
        <v>1700</v>
      </c>
      <c r="X419" s="6">
        <f t="shared" si="648"/>
        <v>0</v>
      </c>
      <c r="Y419" s="6">
        <f t="shared" si="648"/>
        <v>2627</v>
      </c>
      <c r="Z419" s="21">
        <f t="shared" si="648"/>
        <v>0</v>
      </c>
      <c r="AA419" s="6">
        <f t="shared" si="631"/>
        <v>927</v>
      </c>
      <c r="AB419" s="12">
        <f t="shared" si="648"/>
        <v>1700</v>
      </c>
      <c r="AC419" s="12">
        <f t="shared" si="601"/>
        <v>-927</v>
      </c>
      <c r="AD419" s="25"/>
    </row>
    <row r="420" spans="2:31">
      <c r="B420" s="16" t="s">
        <v>1</v>
      </c>
      <c r="C420" s="7" t="s">
        <v>22</v>
      </c>
      <c r="D420" s="8">
        <f t="shared" ref="D420:Z420" si="649">SUM(D421:D422)</f>
        <v>1700</v>
      </c>
      <c r="E420" s="8">
        <f t="shared" si="649"/>
        <v>0</v>
      </c>
      <c r="F420" s="8">
        <f t="shared" si="649"/>
        <v>1737</v>
      </c>
      <c r="G420" s="8">
        <f t="shared" si="649"/>
        <v>0</v>
      </c>
      <c r="H420" s="8">
        <f t="shared" si="649"/>
        <v>0</v>
      </c>
      <c r="I420" s="8">
        <f t="shared" si="649"/>
        <v>1702.90777</v>
      </c>
      <c r="J420" s="8">
        <f t="shared" si="649"/>
        <v>0</v>
      </c>
      <c r="K420" s="8">
        <f t="shared" si="649"/>
        <v>0</v>
      </c>
      <c r="L420" s="8">
        <f t="shared" si="649"/>
        <v>0</v>
      </c>
      <c r="M420" s="8">
        <f t="shared" si="649"/>
        <v>1700</v>
      </c>
      <c r="N420" s="8">
        <f t="shared" si="649"/>
        <v>0</v>
      </c>
      <c r="O420" s="8">
        <f t="shared" si="649"/>
        <v>1700</v>
      </c>
      <c r="P420" s="8">
        <f t="shared" si="649"/>
        <v>0</v>
      </c>
      <c r="Q420" s="8">
        <f t="shared" si="649"/>
        <v>0</v>
      </c>
      <c r="R420" s="8">
        <f t="shared" si="649"/>
        <v>1092.38049</v>
      </c>
      <c r="S420" s="8">
        <f t="shared" si="649"/>
        <v>0</v>
      </c>
      <c r="T420" s="8">
        <f t="shared" si="649"/>
        <v>0</v>
      </c>
      <c r="U420" s="8">
        <f t="shared" si="649"/>
        <v>0</v>
      </c>
      <c r="V420" s="8">
        <f t="shared" si="649"/>
        <v>0</v>
      </c>
      <c r="W420" s="8">
        <f t="shared" si="649"/>
        <v>1700</v>
      </c>
      <c r="X420" s="8">
        <f t="shared" si="649"/>
        <v>0</v>
      </c>
      <c r="Y420" s="8">
        <f t="shared" si="649"/>
        <v>2627</v>
      </c>
      <c r="Z420" s="22">
        <f t="shared" si="649"/>
        <v>0</v>
      </c>
      <c r="AA420" s="8">
        <f t="shared" si="631"/>
        <v>927</v>
      </c>
      <c r="AB420" s="24">
        <f t="shared" ref="AB420" si="650">SUM(AB421:AB422)</f>
        <v>1700</v>
      </c>
      <c r="AC420" s="24">
        <f t="shared" si="601"/>
        <v>-927</v>
      </c>
      <c r="AD420" s="25"/>
    </row>
    <row r="421" spans="2:31">
      <c r="B421" s="16" t="s">
        <v>1</v>
      </c>
      <c r="C421" s="9" t="s">
        <v>24</v>
      </c>
      <c r="D421" s="8">
        <v>1700</v>
      </c>
      <c r="E421" s="8">
        <v>0</v>
      </c>
      <c r="F421" s="8">
        <v>1737</v>
      </c>
      <c r="G421" s="8">
        <v>0</v>
      </c>
      <c r="H421" s="8">
        <v>0</v>
      </c>
      <c r="I421" s="8">
        <v>1702.90777</v>
      </c>
      <c r="J421" s="8">
        <v>0</v>
      </c>
      <c r="K421" s="8">
        <v>0</v>
      </c>
      <c r="L421" s="8">
        <v>0</v>
      </c>
      <c r="M421" s="8">
        <v>1700</v>
      </c>
      <c r="N421" s="8">
        <v>0</v>
      </c>
      <c r="O421" s="8">
        <v>1700</v>
      </c>
      <c r="P421" s="8">
        <v>0</v>
      </c>
      <c r="Q421" s="8">
        <v>0</v>
      </c>
      <c r="R421" s="8">
        <v>1092.38049</v>
      </c>
      <c r="S421" s="8">
        <v>0</v>
      </c>
      <c r="T421" s="8">
        <v>0</v>
      </c>
      <c r="U421" s="8">
        <v>0</v>
      </c>
      <c r="V421" s="8">
        <v>0</v>
      </c>
      <c r="W421" s="8">
        <v>975</v>
      </c>
      <c r="X421" s="8">
        <v>0</v>
      </c>
      <c r="Y421" s="8">
        <v>975</v>
      </c>
      <c r="Z421" s="22">
        <v>0</v>
      </c>
      <c r="AA421" s="8">
        <f t="shared" si="631"/>
        <v>0</v>
      </c>
      <c r="AB421" s="24">
        <v>975</v>
      </c>
      <c r="AC421" s="24">
        <f t="shared" si="601"/>
        <v>0</v>
      </c>
      <c r="AD421" s="25"/>
    </row>
    <row r="422" spans="2:31">
      <c r="B422" s="16" t="s">
        <v>1</v>
      </c>
      <c r="C422" s="9" t="s">
        <v>28</v>
      </c>
      <c r="D422" s="8">
        <f>SUM(D423)</f>
        <v>0</v>
      </c>
      <c r="E422" s="8">
        <f>SUM(E423)</f>
        <v>0</v>
      </c>
      <c r="F422" s="8">
        <f t="shared" ref="F422:H423" si="651">SUM(F423)</f>
        <v>0</v>
      </c>
      <c r="G422" s="8">
        <f t="shared" si="651"/>
        <v>0</v>
      </c>
      <c r="H422" s="8">
        <f t="shared" si="651"/>
        <v>0</v>
      </c>
      <c r="I422" s="8">
        <f t="shared" ref="I422:L423" si="652">SUM(I423)</f>
        <v>0</v>
      </c>
      <c r="J422" s="8">
        <f t="shared" si="652"/>
        <v>0</v>
      </c>
      <c r="K422" s="8">
        <f t="shared" si="652"/>
        <v>0</v>
      </c>
      <c r="L422" s="8">
        <f t="shared" si="652"/>
        <v>0</v>
      </c>
      <c r="M422" s="8">
        <f>SUM(M423)</f>
        <v>0</v>
      </c>
      <c r="N422" s="8">
        <f>SUM(N423)</f>
        <v>0</v>
      </c>
      <c r="O422" s="8">
        <f t="shared" ref="O422:Q423" si="653">SUM(O423)</f>
        <v>0</v>
      </c>
      <c r="P422" s="8">
        <f t="shared" si="653"/>
        <v>0</v>
      </c>
      <c r="Q422" s="8">
        <f t="shared" si="653"/>
        <v>0</v>
      </c>
      <c r="R422" s="8">
        <f t="shared" ref="R422:V423" si="654">SUM(R423)</f>
        <v>0</v>
      </c>
      <c r="S422" s="8">
        <f t="shared" si="654"/>
        <v>0</v>
      </c>
      <c r="T422" s="8">
        <f t="shared" si="654"/>
        <v>0</v>
      </c>
      <c r="U422" s="8">
        <f t="shared" si="654"/>
        <v>0</v>
      </c>
      <c r="V422" s="8">
        <f t="shared" si="654"/>
        <v>0</v>
      </c>
      <c r="W422" s="8">
        <f t="shared" ref="W422:AB423" si="655">SUM(W423)</f>
        <v>725</v>
      </c>
      <c r="X422" s="8">
        <f t="shared" si="655"/>
        <v>0</v>
      </c>
      <c r="Y422" s="8">
        <f t="shared" si="655"/>
        <v>1652</v>
      </c>
      <c r="Z422" s="22">
        <f t="shared" si="655"/>
        <v>0</v>
      </c>
      <c r="AA422" s="8">
        <f t="shared" si="631"/>
        <v>927</v>
      </c>
      <c r="AB422" s="24">
        <f t="shared" si="655"/>
        <v>725</v>
      </c>
      <c r="AC422" s="24">
        <f t="shared" si="601"/>
        <v>-927</v>
      </c>
      <c r="AD422" s="25"/>
    </row>
    <row r="423" spans="2:31">
      <c r="B423" s="16" t="s">
        <v>1</v>
      </c>
      <c r="C423" s="10" t="s">
        <v>29</v>
      </c>
      <c r="D423" s="8">
        <f>SUM(D424)</f>
        <v>0</v>
      </c>
      <c r="E423" s="8">
        <f>SUM(E424)</f>
        <v>0</v>
      </c>
      <c r="F423" s="8">
        <f t="shared" si="651"/>
        <v>0</v>
      </c>
      <c r="G423" s="8">
        <f t="shared" si="651"/>
        <v>0</v>
      </c>
      <c r="H423" s="8">
        <f t="shared" si="651"/>
        <v>0</v>
      </c>
      <c r="I423" s="8">
        <f t="shared" si="652"/>
        <v>0</v>
      </c>
      <c r="J423" s="8">
        <f t="shared" si="652"/>
        <v>0</v>
      </c>
      <c r="K423" s="8">
        <f t="shared" si="652"/>
        <v>0</v>
      </c>
      <c r="L423" s="8">
        <f t="shared" si="652"/>
        <v>0</v>
      </c>
      <c r="M423" s="8">
        <f>SUM(M424)</f>
        <v>0</v>
      </c>
      <c r="N423" s="8">
        <f>SUM(N424)</f>
        <v>0</v>
      </c>
      <c r="O423" s="8">
        <f t="shared" si="653"/>
        <v>0</v>
      </c>
      <c r="P423" s="8">
        <f t="shared" si="653"/>
        <v>0</v>
      </c>
      <c r="Q423" s="8">
        <f t="shared" si="653"/>
        <v>0</v>
      </c>
      <c r="R423" s="8">
        <f t="shared" si="654"/>
        <v>0</v>
      </c>
      <c r="S423" s="8">
        <f t="shared" si="654"/>
        <v>0</v>
      </c>
      <c r="T423" s="8">
        <f t="shared" si="654"/>
        <v>0</v>
      </c>
      <c r="U423" s="8">
        <f t="shared" si="654"/>
        <v>0</v>
      </c>
      <c r="V423" s="8">
        <f t="shared" si="654"/>
        <v>0</v>
      </c>
      <c r="W423" s="8">
        <f t="shared" si="655"/>
        <v>725</v>
      </c>
      <c r="X423" s="8">
        <f t="shared" si="655"/>
        <v>0</v>
      </c>
      <c r="Y423" s="8">
        <f t="shared" si="655"/>
        <v>1652</v>
      </c>
      <c r="Z423" s="22">
        <f t="shared" si="655"/>
        <v>0</v>
      </c>
      <c r="AA423" s="8">
        <f t="shared" si="631"/>
        <v>927</v>
      </c>
      <c r="AB423" s="24">
        <f t="shared" si="655"/>
        <v>725</v>
      </c>
      <c r="AC423" s="24">
        <f t="shared" si="601"/>
        <v>-927</v>
      </c>
      <c r="AD423" s="25"/>
    </row>
    <row r="424" spans="2:31" ht="30">
      <c r="B424" s="16" t="s">
        <v>1</v>
      </c>
      <c r="C424" s="11" t="s">
        <v>30</v>
      </c>
      <c r="D424" s="8">
        <v>0</v>
      </c>
      <c r="E424" s="8">
        <v>0</v>
      </c>
      <c r="F424" s="8">
        <v>0</v>
      </c>
      <c r="G424" s="8">
        <v>0</v>
      </c>
      <c r="H424" s="8">
        <v>0</v>
      </c>
      <c r="I424" s="8">
        <v>0</v>
      </c>
      <c r="J424" s="8">
        <v>0</v>
      </c>
      <c r="K424" s="8">
        <v>0</v>
      </c>
      <c r="L424" s="8">
        <v>0</v>
      </c>
      <c r="M424" s="8">
        <v>0</v>
      </c>
      <c r="N424" s="8">
        <v>0</v>
      </c>
      <c r="O424" s="8">
        <v>0</v>
      </c>
      <c r="P424" s="8">
        <v>0</v>
      </c>
      <c r="Q424" s="8">
        <v>0</v>
      </c>
      <c r="R424" s="8">
        <v>0</v>
      </c>
      <c r="S424" s="8">
        <v>0</v>
      </c>
      <c r="T424" s="8">
        <v>0</v>
      </c>
      <c r="U424" s="8">
        <v>0</v>
      </c>
      <c r="V424" s="8">
        <v>0</v>
      </c>
      <c r="W424" s="8">
        <v>725</v>
      </c>
      <c r="X424" s="8">
        <v>0</v>
      </c>
      <c r="Y424" s="8">
        <v>1652</v>
      </c>
      <c r="Z424" s="22">
        <v>0</v>
      </c>
      <c r="AA424" s="8">
        <f t="shared" si="631"/>
        <v>927</v>
      </c>
      <c r="AB424" s="24">
        <v>725</v>
      </c>
      <c r="AC424" s="24">
        <f t="shared" si="601"/>
        <v>-927</v>
      </c>
      <c r="AD424" s="25"/>
    </row>
    <row r="425" spans="2:31">
      <c r="B425" s="16" t="s">
        <v>160</v>
      </c>
      <c r="C425" s="5" t="s">
        <v>161</v>
      </c>
      <c r="D425" s="6">
        <f t="shared" ref="D425:Z425" si="656">SUM(D427)</f>
        <v>1800</v>
      </c>
      <c r="E425" s="6">
        <f t="shared" si="656"/>
        <v>0</v>
      </c>
      <c r="F425" s="6">
        <f t="shared" si="656"/>
        <v>1986</v>
      </c>
      <c r="G425" s="6">
        <f t="shared" si="656"/>
        <v>0</v>
      </c>
      <c r="H425" s="6">
        <f t="shared" si="656"/>
        <v>0</v>
      </c>
      <c r="I425" s="6">
        <f t="shared" si="656"/>
        <v>1970.22201</v>
      </c>
      <c r="J425" s="6">
        <f t="shared" si="656"/>
        <v>0</v>
      </c>
      <c r="K425" s="6">
        <f t="shared" si="656"/>
        <v>0</v>
      </c>
      <c r="L425" s="6">
        <f t="shared" si="656"/>
        <v>0</v>
      </c>
      <c r="M425" s="6">
        <f t="shared" si="656"/>
        <v>3890</v>
      </c>
      <c r="N425" s="6">
        <f t="shared" si="656"/>
        <v>0</v>
      </c>
      <c r="O425" s="6">
        <f t="shared" si="656"/>
        <v>3890</v>
      </c>
      <c r="P425" s="6">
        <f t="shared" si="656"/>
        <v>0</v>
      </c>
      <c r="Q425" s="6">
        <f t="shared" si="656"/>
        <v>0</v>
      </c>
      <c r="R425" s="6">
        <f t="shared" si="656"/>
        <v>2664.1939699999998</v>
      </c>
      <c r="S425" s="6">
        <f t="shared" si="656"/>
        <v>0</v>
      </c>
      <c r="T425" s="6">
        <f t="shared" si="656"/>
        <v>0</v>
      </c>
      <c r="U425" s="6">
        <f t="shared" si="656"/>
        <v>0</v>
      </c>
      <c r="V425" s="6">
        <f t="shared" si="656"/>
        <v>0</v>
      </c>
      <c r="W425" s="6">
        <f t="shared" si="656"/>
        <v>6322</v>
      </c>
      <c r="X425" s="6">
        <f t="shared" si="656"/>
        <v>0</v>
      </c>
      <c r="Y425" s="6">
        <f t="shared" si="656"/>
        <v>6322</v>
      </c>
      <c r="Z425" s="21">
        <f t="shared" si="656"/>
        <v>0</v>
      </c>
      <c r="AA425" s="6">
        <f t="shared" si="631"/>
        <v>0</v>
      </c>
      <c r="AB425" s="12">
        <f t="shared" ref="AB425" si="657">SUM(AB427)</f>
        <v>3890</v>
      </c>
      <c r="AC425" s="12">
        <f t="shared" si="601"/>
        <v>-2432</v>
      </c>
      <c r="AD425" s="25"/>
    </row>
    <row r="426" spans="2:31">
      <c r="B426" s="16" t="s">
        <v>1</v>
      </c>
      <c r="C426" s="7" t="s">
        <v>21</v>
      </c>
      <c r="D426" s="8">
        <v>2</v>
      </c>
      <c r="E426" s="8">
        <v>0</v>
      </c>
      <c r="F426" s="8">
        <v>0</v>
      </c>
      <c r="G426" s="8">
        <v>0</v>
      </c>
      <c r="H426" s="8">
        <v>0</v>
      </c>
      <c r="I426" s="8">
        <v>0</v>
      </c>
      <c r="J426" s="8">
        <v>0</v>
      </c>
      <c r="K426" s="8">
        <v>0</v>
      </c>
      <c r="L426" s="8">
        <v>0</v>
      </c>
      <c r="M426" s="8">
        <v>2</v>
      </c>
      <c r="N426" s="8">
        <v>0</v>
      </c>
      <c r="O426" s="8">
        <v>0</v>
      </c>
      <c r="P426" s="8">
        <v>0</v>
      </c>
      <c r="Q426" s="8">
        <v>0</v>
      </c>
      <c r="R426" s="8">
        <v>0</v>
      </c>
      <c r="S426" s="8">
        <v>0</v>
      </c>
      <c r="T426" s="8">
        <v>0</v>
      </c>
      <c r="U426" s="8">
        <v>0</v>
      </c>
      <c r="V426" s="8">
        <v>0</v>
      </c>
      <c r="W426" s="8">
        <v>6</v>
      </c>
      <c r="X426" s="8">
        <v>0</v>
      </c>
      <c r="Y426" s="8">
        <v>6</v>
      </c>
      <c r="Z426" s="22">
        <v>0</v>
      </c>
      <c r="AA426" s="8">
        <f t="shared" si="631"/>
        <v>0</v>
      </c>
      <c r="AB426" s="24">
        <v>6</v>
      </c>
      <c r="AC426" s="24">
        <f t="shared" si="601"/>
        <v>0</v>
      </c>
      <c r="AD426" s="25"/>
    </row>
    <row r="427" spans="2:31">
      <c r="B427" s="16" t="s">
        <v>1</v>
      </c>
      <c r="C427" s="7" t="s">
        <v>22</v>
      </c>
      <c r="D427" s="8">
        <f t="shared" ref="D427:Z427" si="658">SUM(D428:D429)</f>
        <v>1800</v>
      </c>
      <c r="E427" s="8">
        <f t="shared" si="658"/>
        <v>0</v>
      </c>
      <c r="F427" s="8">
        <f t="shared" si="658"/>
        <v>1986</v>
      </c>
      <c r="G427" s="8">
        <f t="shared" si="658"/>
        <v>0</v>
      </c>
      <c r="H427" s="8">
        <f t="shared" si="658"/>
        <v>0</v>
      </c>
      <c r="I427" s="8">
        <f t="shared" si="658"/>
        <v>1970.22201</v>
      </c>
      <c r="J427" s="8">
        <f t="shared" si="658"/>
        <v>0</v>
      </c>
      <c r="K427" s="8">
        <f t="shared" si="658"/>
        <v>0</v>
      </c>
      <c r="L427" s="8">
        <f t="shared" si="658"/>
        <v>0</v>
      </c>
      <c r="M427" s="8">
        <f t="shared" si="658"/>
        <v>3890</v>
      </c>
      <c r="N427" s="8">
        <f t="shared" si="658"/>
        <v>0</v>
      </c>
      <c r="O427" s="8">
        <f t="shared" si="658"/>
        <v>3890</v>
      </c>
      <c r="P427" s="8">
        <f t="shared" si="658"/>
        <v>0</v>
      </c>
      <c r="Q427" s="8">
        <f t="shared" si="658"/>
        <v>0</v>
      </c>
      <c r="R427" s="8">
        <f t="shared" si="658"/>
        <v>2664.1939699999998</v>
      </c>
      <c r="S427" s="8">
        <f t="shared" si="658"/>
        <v>0</v>
      </c>
      <c r="T427" s="8">
        <f t="shared" si="658"/>
        <v>0</v>
      </c>
      <c r="U427" s="8">
        <f t="shared" si="658"/>
        <v>0</v>
      </c>
      <c r="V427" s="8">
        <f t="shared" si="658"/>
        <v>0</v>
      </c>
      <c r="W427" s="8">
        <f t="shared" si="658"/>
        <v>6322</v>
      </c>
      <c r="X427" s="8">
        <f t="shared" si="658"/>
        <v>0</v>
      </c>
      <c r="Y427" s="8">
        <f t="shared" si="658"/>
        <v>6322</v>
      </c>
      <c r="Z427" s="22">
        <f t="shared" si="658"/>
        <v>0</v>
      </c>
      <c r="AA427" s="8">
        <f t="shared" si="631"/>
        <v>0</v>
      </c>
      <c r="AB427" s="24">
        <f t="shared" ref="AB427" si="659">SUM(AB428:AB429)</f>
        <v>3890</v>
      </c>
      <c r="AC427" s="24">
        <f t="shared" si="601"/>
        <v>-2432</v>
      </c>
      <c r="AD427" s="25"/>
    </row>
    <row r="428" spans="2:31">
      <c r="B428" s="16" t="s">
        <v>1</v>
      </c>
      <c r="C428" s="9" t="s">
        <v>24</v>
      </c>
      <c r="D428" s="8">
        <v>1800</v>
      </c>
      <c r="E428" s="8">
        <v>0</v>
      </c>
      <c r="F428" s="8">
        <v>1986</v>
      </c>
      <c r="G428" s="8">
        <v>0</v>
      </c>
      <c r="H428" s="8">
        <v>0</v>
      </c>
      <c r="I428" s="8">
        <v>1970.22201</v>
      </c>
      <c r="J428" s="8">
        <v>0</v>
      </c>
      <c r="K428" s="8">
        <v>0</v>
      </c>
      <c r="L428" s="8">
        <v>0</v>
      </c>
      <c r="M428" s="8">
        <v>3890</v>
      </c>
      <c r="N428" s="8">
        <v>0</v>
      </c>
      <c r="O428" s="8">
        <v>3890</v>
      </c>
      <c r="P428" s="8">
        <v>0</v>
      </c>
      <c r="Q428" s="8">
        <v>0</v>
      </c>
      <c r="R428" s="8">
        <v>2664.1939699999998</v>
      </c>
      <c r="S428" s="8">
        <v>0</v>
      </c>
      <c r="T428" s="8">
        <v>0</v>
      </c>
      <c r="U428" s="8">
        <v>0</v>
      </c>
      <c r="V428" s="8">
        <v>0</v>
      </c>
      <c r="W428" s="8">
        <v>387</v>
      </c>
      <c r="X428" s="8">
        <v>0</v>
      </c>
      <c r="Y428" s="8">
        <v>387</v>
      </c>
      <c r="Z428" s="22">
        <v>0</v>
      </c>
      <c r="AA428" s="8">
        <f t="shared" si="631"/>
        <v>0</v>
      </c>
      <c r="AB428" s="24">
        <v>387</v>
      </c>
      <c r="AC428" s="24">
        <f t="shared" si="601"/>
        <v>0</v>
      </c>
      <c r="AD428" s="25"/>
    </row>
    <row r="429" spans="2:31">
      <c r="B429" s="16" t="s">
        <v>1</v>
      </c>
      <c r="C429" s="9" t="s">
        <v>28</v>
      </c>
      <c r="D429" s="8">
        <f>SUM(D430)</f>
        <v>0</v>
      </c>
      <c r="E429" s="8">
        <f>SUM(E430)</f>
        <v>0</v>
      </c>
      <c r="F429" s="8">
        <f t="shared" ref="F429:H430" si="660">SUM(F430)</f>
        <v>0</v>
      </c>
      <c r="G429" s="8">
        <f t="shared" si="660"/>
        <v>0</v>
      </c>
      <c r="H429" s="8">
        <f t="shared" si="660"/>
        <v>0</v>
      </c>
      <c r="I429" s="8">
        <f t="shared" ref="I429:L430" si="661">SUM(I430)</f>
        <v>0</v>
      </c>
      <c r="J429" s="8">
        <f t="shared" si="661"/>
        <v>0</v>
      </c>
      <c r="K429" s="8">
        <f t="shared" si="661"/>
        <v>0</v>
      </c>
      <c r="L429" s="8">
        <f t="shared" si="661"/>
        <v>0</v>
      </c>
      <c r="M429" s="8">
        <f>SUM(M430)</f>
        <v>0</v>
      </c>
      <c r="N429" s="8">
        <f>SUM(N430)</f>
        <v>0</v>
      </c>
      <c r="O429" s="8">
        <f t="shared" ref="O429:Q430" si="662">SUM(O430)</f>
        <v>0</v>
      </c>
      <c r="P429" s="8">
        <f t="shared" si="662"/>
        <v>0</v>
      </c>
      <c r="Q429" s="8">
        <f t="shared" si="662"/>
        <v>0</v>
      </c>
      <c r="R429" s="8">
        <f t="shared" ref="R429:V430" si="663">SUM(R430)</f>
        <v>0</v>
      </c>
      <c r="S429" s="8">
        <f t="shared" si="663"/>
        <v>0</v>
      </c>
      <c r="T429" s="8">
        <f t="shared" si="663"/>
        <v>0</v>
      </c>
      <c r="U429" s="8">
        <f t="shared" si="663"/>
        <v>0</v>
      </c>
      <c r="V429" s="8">
        <f t="shared" si="663"/>
        <v>0</v>
      </c>
      <c r="W429" s="8">
        <f t="shared" ref="W429:AB430" si="664">SUM(W430)</f>
        <v>5935</v>
      </c>
      <c r="X429" s="8">
        <f t="shared" si="664"/>
        <v>0</v>
      </c>
      <c r="Y429" s="8">
        <f t="shared" si="664"/>
        <v>5935</v>
      </c>
      <c r="Z429" s="22">
        <f t="shared" si="664"/>
        <v>0</v>
      </c>
      <c r="AA429" s="8">
        <f t="shared" si="631"/>
        <v>0</v>
      </c>
      <c r="AB429" s="24">
        <f t="shared" si="664"/>
        <v>3503</v>
      </c>
      <c r="AC429" s="24">
        <f t="shared" si="601"/>
        <v>-2432</v>
      </c>
      <c r="AD429" s="25"/>
    </row>
    <row r="430" spans="2:31">
      <c r="B430" s="16" t="s">
        <v>1</v>
      </c>
      <c r="C430" s="10" t="s">
        <v>29</v>
      </c>
      <c r="D430" s="8">
        <f>SUM(D431)</f>
        <v>0</v>
      </c>
      <c r="E430" s="8">
        <f>SUM(E431)</f>
        <v>0</v>
      </c>
      <c r="F430" s="8">
        <f t="shared" si="660"/>
        <v>0</v>
      </c>
      <c r="G430" s="8">
        <f t="shared" si="660"/>
        <v>0</v>
      </c>
      <c r="H430" s="8">
        <f t="shared" si="660"/>
        <v>0</v>
      </c>
      <c r="I430" s="8">
        <f t="shared" si="661"/>
        <v>0</v>
      </c>
      <c r="J430" s="8">
        <f t="shared" si="661"/>
        <v>0</v>
      </c>
      <c r="K430" s="8">
        <f t="shared" si="661"/>
        <v>0</v>
      </c>
      <c r="L430" s="8">
        <f t="shared" si="661"/>
        <v>0</v>
      </c>
      <c r="M430" s="8">
        <f>SUM(M431)</f>
        <v>0</v>
      </c>
      <c r="N430" s="8">
        <f>SUM(N431)</f>
        <v>0</v>
      </c>
      <c r="O430" s="8">
        <f t="shared" si="662"/>
        <v>0</v>
      </c>
      <c r="P430" s="8">
        <f t="shared" si="662"/>
        <v>0</v>
      </c>
      <c r="Q430" s="8">
        <f t="shared" si="662"/>
        <v>0</v>
      </c>
      <c r="R430" s="8">
        <f t="shared" si="663"/>
        <v>0</v>
      </c>
      <c r="S430" s="8">
        <f t="shared" si="663"/>
        <v>0</v>
      </c>
      <c r="T430" s="8">
        <f t="shared" si="663"/>
        <v>0</v>
      </c>
      <c r="U430" s="8">
        <f t="shared" si="663"/>
        <v>0</v>
      </c>
      <c r="V430" s="8">
        <f t="shared" si="663"/>
        <v>0</v>
      </c>
      <c r="W430" s="8">
        <f t="shared" si="664"/>
        <v>5935</v>
      </c>
      <c r="X430" s="8">
        <f t="shared" si="664"/>
        <v>0</v>
      </c>
      <c r="Y430" s="8">
        <f t="shared" si="664"/>
        <v>5935</v>
      </c>
      <c r="Z430" s="22">
        <f t="shared" si="664"/>
        <v>0</v>
      </c>
      <c r="AA430" s="8">
        <f t="shared" si="631"/>
        <v>0</v>
      </c>
      <c r="AB430" s="24">
        <f t="shared" si="664"/>
        <v>3503</v>
      </c>
      <c r="AC430" s="24">
        <f t="shared" si="601"/>
        <v>-2432</v>
      </c>
      <c r="AD430" s="25"/>
    </row>
    <row r="431" spans="2:31" ht="30">
      <c r="B431" s="16" t="s">
        <v>1</v>
      </c>
      <c r="C431" s="11" t="s">
        <v>30</v>
      </c>
      <c r="D431" s="8">
        <v>0</v>
      </c>
      <c r="E431" s="8">
        <v>0</v>
      </c>
      <c r="F431" s="8">
        <v>0</v>
      </c>
      <c r="G431" s="8">
        <v>0</v>
      </c>
      <c r="H431" s="8">
        <v>0</v>
      </c>
      <c r="I431" s="8">
        <v>0</v>
      </c>
      <c r="J431" s="8">
        <v>0</v>
      </c>
      <c r="K431" s="8">
        <v>0</v>
      </c>
      <c r="L431" s="8">
        <v>0</v>
      </c>
      <c r="M431" s="8">
        <v>0</v>
      </c>
      <c r="N431" s="8">
        <v>0</v>
      </c>
      <c r="O431" s="8">
        <v>0</v>
      </c>
      <c r="P431" s="8">
        <v>0</v>
      </c>
      <c r="Q431" s="8">
        <v>0</v>
      </c>
      <c r="R431" s="8">
        <v>0</v>
      </c>
      <c r="S431" s="8">
        <v>0</v>
      </c>
      <c r="T431" s="8">
        <v>0</v>
      </c>
      <c r="U431" s="8">
        <v>0</v>
      </c>
      <c r="V431" s="8">
        <v>0</v>
      </c>
      <c r="W431" s="8">
        <v>5935</v>
      </c>
      <c r="X431" s="8">
        <v>0</v>
      </c>
      <c r="Y431" s="8">
        <v>5935</v>
      </c>
      <c r="Z431" s="22">
        <v>0</v>
      </c>
      <c r="AA431" s="8">
        <f t="shared" si="631"/>
        <v>0</v>
      </c>
      <c r="AB431" s="24">
        <v>3503</v>
      </c>
      <c r="AC431" s="24">
        <f t="shared" si="601"/>
        <v>-2432</v>
      </c>
      <c r="AD431" s="25"/>
      <c r="AE431" s="1">
        <f>3890-AB425</f>
        <v>0</v>
      </c>
    </row>
    <row r="432" spans="2:31" ht="45">
      <c r="B432" s="16" t="s">
        <v>162</v>
      </c>
      <c r="C432" s="5" t="s">
        <v>163</v>
      </c>
      <c r="D432" s="6">
        <f t="shared" ref="D432:Z432" si="665">SUM(D434)</f>
        <v>260</v>
      </c>
      <c r="E432" s="6">
        <f t="shared" si="665"/>
        <v>0</v>
      </c>
      <c r="F432" s="6">
        <f t="shared" si="665"/>
        <v>235.5</v>
      </c>
      <c r="G432" s="6">
        <f t="shared" si="665"/>
        <v>0</v>
      </c>
      <c r="H432" s="6">
        <f t="shared" si="665"/>
        <v>0</v>
      </c>
      <c r="I432" s="6">
        <f t="shared" si="665"/>
        <v>234.85239000000001</v>
      </c>
      <c r="J432" s="6">
        <f t="shared" si="665"/>
        <v>0</v>
      </c>
      <c r="K432" s="6">
        <f t="shared" si="665"/>
        <v>0</v>
      </c>
      <c r="L432" s="6">
        <f t="shared" si="665"/>
        <v>0</v>
      </c>
      <c r="M432" s="6">
        <f t="shared" si="665"/>
        <v>260</v>
      </c>
      <c r="N432" s="6">
        <f t="shared" si="665"/>
        <v>0</v>
      </c>
      <c r="O432" s="6">
        <f t="shared" si="665"/>
        <v>260</v>
      </c>
      <c r="P432" s="6">
        <f t="shared" si="665"/>
        <v>0</v>
      </c>
      <c r="Q432" s="6">
        <f t="shared" si="665"/>
        <v>0</v>
      </c>
      <c r="R432" s="6">
        <f t="shared" si="665"/>
        <v>144.977</v>
      </c>
      <c r="S432" s="6">
        <f t="shared" si="665"/>
        <v>0</v>
      </c>
      <c r="T432" s="6">
        <f t="shared" si="665"/>
        <v>0</v>
      </c>
      <c r="U432" s="6">
        <f t="shared" si="665"/>
        <v>0</v>
      </c>
      <c r="V432" s="6">
        <f t="shared" si="665"/>
        <v>0</v>
      </c>
      <c r="W432" s="6">
        <f t="shared" si="665"/>
        <v>260</v>
      </c>
      <c r="X432" s="6">
        <f t="shared" si="665"/>
        <v>0</v>
      </c>
      <c r="Y432" s="6">
        <f t="shared" si="665"/>
        <v>260</v>
      </c>
      <c r="Z432" s="21">
        <f t="shared" si="665"/>
        <v>0</v>
      </c>
      <c r="AA432" s="6">
        <f t="shared" si="631"/>
        <v>0</v>
      </c>
      <c r="AB432" s="12">
        <f t="shared" ref="AB432" si="666">SUM(AB434)</f>
        <v>260</v>
      </c>
      <c r="AC432" s="12">
        <f t="shared" si="601"/>
        <v>0</v>
      </c>
      <c r="AD432" s="25"/>
    </row>
    <row r="433" spans="2:30">
      <c r="B433" s="16" t="s">
        <v>1</v>
      </c>
      <c r="C433" s="7" t="s">
        <v>21</v>
      </c>
      <c r="D433" s="8">
        <v>5</v>
      </c>
      <c r="E433" s="8">
        <v>0</v>
      </c>
      <c r="F433" s="8">
        <v>0</v>
      </c>
      <c r="G433" s="8">
        <v>0</v>
      </c>
      <c r="H433" s="8">
        <v>0</v>
      </c>
      <c r="I433" s="8">
        <v>0</v>
      </c>
      <c r="J433" s="8">
        <v>0</v>
      </c>
      <c r="K433" s="8">
        <v>0</v>
      </c>
      <c r="L433" s="8">
        <v>0</v>
      </c>
      <c r="M433" s="8">
        <v>5</v>
      </c>
      <c r="N433" s="8">
        <v>0</v>
      </c>
      <c r="O433" s="8">
        <v>0</v>
      </c>
      <c r="P433" s="8">
        <v>0</v>
      </c>
      <c r="Q433" s="8">
        <v>0</v>
      </c>
      <c r="R433" s="8">
        <v>0</v>
      </c>
      <c r="S433" s="8">
        <v>0</v>
      </c>
      <c r="T433" s="8">
        <v>0</v>
      </c>
      <c r="U433" s="8">
        <v>0</v>
      </c>
      <c r="V433" s="8">
        <v>0</v>
      </c>
      <c r="W433" s="8">
        <v>8</v>
      </c>
      <c r="X433" s="8">
        <v>0</v>
      </c>
      <c r="Y433" s="8">
        <v>8</v>
      </c>
      <c r="Z433" s="22">
        <v>0</v>
      </c>
      <c r="AA433" s="8">
        <f t="shared" si="631"/>
        <v>0</v>
      </c>
      <c r="AB433" s="24">
        <v>8</v>
      </c>
      <c r="AC433" s="24">
        <f t="shared" si="601"/>
        <v>0</v>
      </c>
      <c r="AD433" s="25"/>
    </row>
    <row r="434" spans="2:30">
      <c r="B434" s="16" t="s">
        <v>1</v>
      </c>
      <c r="C434" s="7" t="s">
        <v>22</v>
      </c>
      <c r="D434" s="8">
        <f t="shared" ref="D434:AB434" si="667">SUM(D435)</f>
        <v>260</v>
      </c>
      <c r="E434" s="8">
        <f t="shared" si="667"/>
        <v>0</v>
      </c>
      <c r="F434" s="8">
        <f t="shared" si="667"/>
        <v>235.5</v>
      </c>
      <c r="G434" s="8">
        <f t="shared" si="667"/>
        <v>0</v>
      </c>
      <c r="H434" s="8">
        <f t="shared" si="667"/>
        <v>0</v>
      </c>
      <c r="I434" s="8">
        <f t="shared" si="667"/>
        <v>234.85239000000001</v>
      </c>
      <c r="J434" s="8">
        <f t="shared" si="667"/>
        <v>0</v>
      </c>
      <c r="K434" s="8">
        <f t="shared" si="667"/>
        <v>0</v>
      </c>
      <c r="L434" s="8">
        <f t="shared" si="667"/>
        <v>0</v>
      </c>
      <c r="M434" s="8">
        <f t="shared" si="667"/>
        <v>260</v>
      </c>
      <c r="N434" s="8">
        <f t="shared" si="667"/>
        <v>0</v>
      </c>
      <c r="O434" s="8">
        <f t="shared" si="667"/>
        <v>260</v>
      </c>
      <c r="P434" s="8">
        <f t="shared" si="667"/>
        <v>0</v>
      </c>
      <c r="Q434" s="8">
        <f t="shared" si="667"/>
        <v>0</v>
      </c>
      <c r="R434" s="8">
        <f t="shared" si="667"/>
        <v>144.977</v>
      </c>
      <c r="S434" s="8">
        <f t="shared" si="667"/>
        <v>0</v>
      </c>
      <c r="T434" s="8">
        <f t="shared" si="667"/>
        <v>0</v>
      </c>
      <c r="U434" s="8">
        <f t="shared" si="667"/>
        <v>0</v>
      </c>
      <c r="V434" s="8">
        <f t="shared" si="667"/>
        <v>0</v>
      </c>
      <c r="W434" s="8">
        <f t="shared" si="667"/>
        <v>260</v>
      </c>
      <c r="X434" s="8">
        <f t="shared" si="667"/>
        <v>0</v>
      </c>
      <c r="Y434" s="8">
        <f t="shared" si="667"/>
        <v>260</v>
      </c>
      <c r="Z434" s="22">
        <f t="shared" si="667"/>
        <v>0</v>
      </c>
      <c r="AA434" s="8">
        <f t="shared" si="631"/>
        <v>0</v>
      </c>
      <c r="AB434" s="24">
        <f t="shared" si="667"/>
        <v>260</v>
      </c>
      <c r="AC434" s="24">
        <f t="shared" si="601"/>
        <v>0</v>
      </c>
      <c r="AD434" s="25"/>
    </row>
    <row r="435" spans="2:30">
      <c r="B435" s="16" t="s">
        <v>1</v>
      </c>
      <c r="C435" s="9" t="s">
        <v>24</v>
      </c>
      <c r="D435" s="8">
        <v>260</v>
      </c>
      <c r="E435" s="8">
        <v>0</v>
      </c>
      <c r="F435" s="8">
        <v>235.5</v>
      </c>
      <c r="G435" s="8">
        <v>0</v>
      </c>
      <c r="H435" s="8">
        <v>0</v>
      </c>
      <c r="I435" s="8">
        <v>234.85239000000001</v>
      </c>
      <c r="J435" s="8">
        <v>0</v>
      </c>
      <c r="K435" s="8">
        <v>0</v>
      </c>
      <c r="L435" s="8">
        <v>0</v>
      </c>
      <c r="M435" s="8">
        <v>260</v>
      </c>
      <c r="N435" s="8">
        <v>0</v>
      </c>
      <c r="O435" s="8">
        <v>260</v>
      </c>
      <c r="P435" s="8">
        <v>0</v>
      </c>
      <c r="Q435" s="8">
        <v>0</v>
      </c>
      <c r="R435" s="8">
        <v>144.977</v>
      </c>
      <c r="S435" s="8">
        <v>0</v>
      </c>
      <c r="T435" s="8">
        <v>0</v>
      </c>
      <c r="U435" s="8">
        <v>0</v>
      </c>
      <c r="V435" s="8">
        <v>0</v>
      </c>
      <c r="W435" s="8">
        <v>260</v>
      </c>
      <c r="X435" s="8">
        <v>0</v>
      </c>
      <c r="Y435" s="8">
        <v>260</v>
      </c>
      <c r="Z435" s="22">
        <v>0</v>
      </c>
      <c r="AA435" s="8">
        <f t="shared" si="631"/>
        <v>0</v>
      </c>
      <c r="AB435" s="24">
        <v>260</v>
      </c>
      <c r="AC435" s="24">
        <f t="shared" si="601"/>
        <v>0</v>
      </c>
      <c r="AD435" s="25"/>
    </row>
    <row r="436" spans="2:30">
      <c r="B436" s="16" t="s">
        <v>164</v>
      </c>
      <c r="C436" s="5" t="s">
        <v>165</v>
      </c>
      <c r="D436" s="6">
        <f t="shared" ref="D436:Z436" si="668">SUM(D448,D451,D458)</f>
        <v>15670</v>
      </c>
      <c r="E436" s="6">
        <f t="shared" si="668"/>
        <v>0</v>
      </c>
      <c r="F436" s="6">
        <f t="shared" si="668"/>
        <v>13061.09</v>
      </c>
      <c r="G436" s="6">
        <f t="shared" si="668"/>
        <v>0</v>
      </c>
      <c r="H436" s="6">
        <f t="shared" si="668"/>
        <v>0</v>
      </c>
      <c r="I436" s="6">
        <f t="shared" si="668"/>
        <v>13029.427240000001</v>
      </c>
      <c r="J436" s="6">
        <f t="shared" si="668"/>
        <v>0</v>
      </c>
      <c r="K436" s="6">
        <f t="shared" si="668"/>
        <v>16403.350180000001</v>
      </c>
      <c r="L436" s="6">
        <f t="shared" si="668"/>
        <v>0</v>
      </c>
      <c r="M436" s="6">
        <f t="shared" si="668"/>
        <v>16867</v>
      </c>
      <c r="N436" s="6">
        <f t="shared" si="668"/>
        <v>0</v>
      </c>
      <c r="O436" s="6">
        <f t="shared" si="668"/>
        <v>16067</v>
      </c>
      <c r="P436" s="6">
        <f t="shared" si="668"/>
        <v>0</v>
      </c>
      <c r="Q436" s="6">
        <f t="shared" si="668"/>
        <v>0</v>
      </c>
      <c r="R436" s="6">
        <f t="shared" si="668"/>
        <v>7797.8672200000001</v>
      </c>
      <c r="S436" s="6">
        <f t="shared" si="668"/>
        <v>0</v>
      </c>
      <c r="T436" s="6">
        <f t="shared" si="668"/>
        <v>0</v>
      </c>
      <c r="U436" s="6">
        <f t="shared" si="668"/>
        <v>4907.7634500000004</v>
      </c>
      <c r="V436" s="6">
        <f t="shared" si="668"/>
        <v>0</v>
      </c>
      <c r="W436" s="6">
        <f t="shared" si="668"/>
        <v>17159</v>
      </c>
      <c r="X436" s="6">
        <f t="shared" si="668"/>
        <v>0</v>
      </c>
      <c r="Y436" s="6">
        <f t="shared" si="668"/>
        <v>17159</v>
      </c>
      <c r="Z436" s="21">
        <f t="shared" si="668"/>
        <v>0</v>
      </c>
      <c r="AA436" s="6">
        <f t="shared" si="631"/>
        <v>0</v>
      </c>
      <c r="AB436" s="12">
        <f t="shared" ref="AB436" si="669">SUM(AB448,AB451,AB458)</f>
        <v>17159</v>
      </c>
      <c r="AC436" s="12">
        <f t="shared" si="601"/>
        <v>0</v>
      </c>
      <c r="AD436" s="25"/>
    </row>
    <row r="437" spans="2:30">
      <c r="B437" s="16" t="s">
        <v>1</v>
      </c>
      <c r="C437" s="7" t="s">
        <v>21</v>
      </c>
      <c r="D437" s="8">
        <f t="shared" ref="D437:Z437" si="670">SUM(D452)</f>
        <v>31</v>
      </c>
      <c r="E437" s="8">
        <f t="shared" si="670"/>
        <v>0</v>
      </c>
      <c r="F437" s="8">
        <f t="shared" si="670"/>
        <v>0</v>
      </c>
      <c r="G437" s="8">
        <f t="shared" si="670"/>
        <v>0</v>
      </c>
      <c r="H437" s="8">
        <f t="shared" si="670"/>
        <v>0</v>
      </c>
      <c r="I437" s="8">
        <f t="shared" si="670"/>
        <v>0</v>
      </c>
      <c r="J437" s="8">
        <f t="shared" si="670"/>
        <v>0</v>
      </c>
      <c r="K437" s="8">
        <f t="shared" si="670"/>
        <v>0</v>
      </c>
      <c r="L437" s="8">
        <f t="shared" si="670"/>
        <v>0</v>
      </c>
      <c r="M437" s="8">
        <f t="shared" si="670"/>
        <v>31</v>
      </c>
      <c r="N437" s="8">
        <f t="shared" si="670"/>
        <v>0</v>
      </c>
      <c r="O437" s="8">
        <f t="shared" si="670"/>
        <v>0</v>
      </c>
      <c r="P437" s="8">
        <f t="shared" si="670"/>
        <v>0</v>
      </c>
      <c r="Q437" s="8">
        <f t="shared" si="670"/>
        <v>0</v>
      </c>
      <c r="R437" s="8">
        <f t="shared" si="670"/>
        <v>0</v>
      </c>
      <c r="S437" s="8">
        <f t="shared" si="670"/>
        <v>0</v>
      </c>
      <c r="T437" s="8">
        <f t="shared" si="670"/>
        <v>0</v>
      </c>
      <c r="U437" s="8">
        <f t="shared" si="670"/>
        <v>0</v>
      </c>
      <c r="V437" s="8">
        <f t="shared" si="670"/>
        <v>0</v>
      </c>
      <c r="W437" s="8">
        <f t="shared" si="670"/>
        <v>30</v>
      </c>
      <c r="X437" s="8">
        <f t="shared" si="670"/>
        <v>0</v>
      </c>
      <c r="Y437" s="8">
        <f t="shared" si="670"/>
        <v>30</v>
      </c>
      <c r="Z437" s="22">
        <f t="shared" si="670"/>
        <v>0</v>
      </c>
      <c r="AA437" s="8">
        <f t="shared" si="631"/>
        <v>0</v>
      </c>
      <c r="AB437" s="24">
        <f t="shared" ref="AB437" si="671">SUM(AB452)</f>
        <v>30</v>
      </c>
      <c r="AC437" s="24">
        <f t="shared" si="601"/>
        <v>0</v>
      </c>
      <c r="AD437" s="25"/>
    </row>
    <row r="438" spans="2:30">
      <c r="B438" s="16" t="s">
        <v>1</v>
      </c>
      <c r="C438" s="7" t="s">
        <v>22</v>
      </c>
      <c r="D438" s="8">
        <f t="shared" ref="D438:Z438" si="672">SUM(D449,D453,D459)</f>
        <v>15670</v>
      </c>
      <c r="E438" s="8">
        <f t="shared" si="672"/>
        <v>0</v>
      </c>
      <c r="F438" s="8">
        <f t="shared" si="672"/>
        <v>13061.09</v>
      </c>
      <c r="G438" s="8">
        <f t="shared" si="672"/>
        <v>0</v>
      </c>
      <c r="H438" s="8">
        <f t="shared" si="672"/>
        <v>0</v>
      </c>
      <c r="I438" s="8">
        <f t="shared" si="672"/>
        <v>13029.427240000001</v>
      </c>
      <c r="J438" s="8">
        <f t="shared" si="672"/>
        <v>0</v>
      </c>
      <c r="K438" s="8">
        <f t="shared" si="672"/>
        <v>13632.18477</v>
      </c>
      <c r="L438" s="8">
        <f t="shared" si="672"/>
        <v>0</v>
      </c>
      <c r="M438" s="8">
        <f t="shared" si="672"/>
        <v>16867</v>
      </c>
      <c r="N438" s="8">
        <f t="shared" si="672"/>
        <v>0</v>
      </c>
      <c r="O438" s="8">
        <f t="shared" si="672"/>
        <v>16067</v>
      </c>
      <c r="P438" s="8">
        <f t="shared" si="672"/>
        <v>0</v>
      </c>
      <c r="Q438" s="8">
        <f t="shared" si="672"/>
        <v>0</v>
      </c>
      <c r="R438" s="8">
        <f t="shared" si="672"/>
        <v>7797.8672200000001</v>
      </c>
      <c r="S438" s="8">
        <f t="shared" si="672"/>
        <v>0</v>
      </c>
      <c r="T438" s="8">
        <f t="shared" si="672"/>
        <v>0</v>
      </c>
      <c r="U438" s="8">
        <f t="shared" si="672"/>
        <v>4633.0041700000002</v>
      </c>
      <c r="V438" s="8">
        <f t="shared" si="672"/>
        <v>0</v>
      </c>
      <c r="W438" s="8">
        <f t="shared" si="672"/>
        <v>17159</v>
      </c>
      <c r="X438" s="8">
        <f t="shared" si="672"/>
        <v>0</v>
      </c>
      <c r="Y438" s="8">
        <f t="shared" si="672"/>
        <v>17159</v>
      </c>
      <c r="Z438" s="22">
        <f t="shared" si="672"/>
        <v>0</v>
      </c>
      <c r="AA438" s="8">
        <f t="shared" si="631"/>
        <v>0</v>
      </c>
      <c r="AB438" s="24">
        <f t="shared" ref="AB438" si="673">SUM(AB449,AB453,AB459)</f>
        <v>17159</v>
      </c>
      <c r="AC438" s="24">
        <f t="shared" si="601"/>
        <v>0</v>
      </c>
      <c r="AD438" s="25"/>
    </row>
    <row r="439" spans="2:30">
      <c r="B439" s="16" t="s">
        <v>1</v>
      </c>
      <c r="C439" s="9" t="s">
        <v>23</v>
      </c>
      <c r="D439" s="8">
        <f t="shared" ref="D439:Z439" si="674">SUM(D460)</f>
        <v>0</v>
      </c>
      <c r="E439" s="8">
        <f t="shared" si="674"/>
        <v>0</v>
      </c>
      <c r="F439" s="8">
        <f t="shared" si="674"/>
        <v>0</v>
      </c>
      <c r="G439" s="8">
        <f t="shared" si="674"/>
        <v>0</v>
      </c>
      <c r="H439" s="8">
        <f t="shared" si="674"/>
        <v>0</v>
      </c>
      <c r="I439" s="8">
        <f t="shared" si="674"/>
        <v>0</v>
      </c>
      <c r="J439" s="8">
        <f t="shared" si="674"/>
        <v>0</v>
      </c>
      <c r="K439" s="8">
        <f t="shared" si="674"/>
        <v>61.78</v>
      </c>
      <c r="L439" s="8">
        <f t="shared" si="674"/>
        <v>0</v>
      </c>
      <c r="M439" s="8">
        <f t="shared" si="674"/>
        <v>0</v>
      </c>
      <c r="N439" s="8">
        <f t="shared" si="674"/>
        <v>0</v>
      </c>
      <c r="O439" s="8">
        <f t="shared" si="674"/>
        <v>0</v>
      </c>
      <c r="P439" s="8">
        <f t="shared" si="674"/>
        <v>0</v>
      </c>
      <c r="Q439" s="8">
        <f t="shared" si="674"/>
        <v>0</v>
      </c>
      <c r="R439" s="8">
        <f t="shared" si="674"/>
        <v>0</v>
      </c>
      <c r="S439" s="8">
        <f t="shared" si="674"/>
        <v>0</v>
      </c>
      <c r="T439" s="8">
        <f t="shared" si="674"/>
        <v>0</v>
      </c>
      <c r="U439" s="8">
        <f t="shared" si="674"/>
        <v>39.32</v>
      </c>
      <c r="V439" s="8">
        <f t="shared" si="674"/>
        <v>0</v>
      </c>
      <c r="W439" s="8">
        <f t="shared" si="674"/>
        <v>0</v>
      </c>
      <c r="X439" s="8">
        <f t="shared" si="674"/>
        <v>0</v>
      </c>
      <c r="Y439" s="8">
        <f t="shared" si="674"/>
        <v>0</v>
      </c>
      <c r="Z439" s="22">
        <f t="shared" si="674"/>
        <v>0</v>
      </c>
      <c r="AA439" s="8">
        <f t="shared" si="631"/>
        <v>0</v>
      </c>
      <c r="AB439" s="24">
        <f t="shared" ref="AB439" si="675">SUM(AB460)</f>
        <v>0</v>
      </c>
      <c r="AC439" s="24">
        <f t="shared" si="601"/>
        <v>0</v>
      </c>
      <c r="AD439" s="25"/>
    </row>
    <row r="440" spans="2:30">
      <c r="B440" s="16" t="s">
        <v>1</v>
      </c>
      <c r="C440" s="9" t="s">
        <v>24</v>
      </c>
      <c r="D440" s="8">
        <f t="shared" ref="D440:Z440" si="676">SUM(D454,D461)</f>
        <v>2600</v>
      </c>
      <c r="E440" s="8">
        <f t="shared" si="676"/>
        <v>0</v>
      </c>
      <c r="F440" s="8">
        <f t="shared" si="676"/>
        <v>2438.1000000000004</v>
      </c>
      <c r="G440" s="8">
        <f t="shared" si="676"/>
        <v>0</v>
      </c>
      <c r="H440" s="8">
        <f t="shared" si="676"/>
        <v>0</v>
      </c>
      <c r="I440" s="8">
        <f t="shared" si="676"/>
        <v>2430.7868200000003</v>
      </c>
      <c r="J440" s="8">
        <f t="shared" si="676"/>
        <v>0</v>
      </c>
      <c r="K440" s="8">
        <f t="shared" si="676"/>
        <v>2597.2297899999999</v>
      </c>
      <c r="L440" s="8">
        <f t="shared" si="676"/>
        <v>0</v>
      </c>
      <c r="M440" s="8">
        <f t="shared" si="676"/>
        <v>3798</v>
      </c>
      <c r="N440" s="8">
        <f t="shared" si="676"/>
        <v>0</v>
      </c>
      <c r="O440" s="8">
        <f t="shared" si="676"/>
        <v>3798</v>
      </c>
      <c r="P440" s="8">
        <f t="shared" si="676"/>
        <v>0</v>
      </c>
      <c r="Q440" s="8">
        <f t="shared" si="676"/>
        <v>0</v>
      </c>
      <c r="R440" s="8">
        <f t="shared" si="676"/>
        <v>1810.7557999999999</v>
      </c>
      <c r="S440" s="8">
        <f t="shared" si="676"/>
        <v>0</v>
      </c>
      <c r="T440" s="8">
        <f t="shared" si="676"/>
        <v>0</v>
      </c>
      <c r="U440" s="8">
        <f t="shared" si="676"/>
        <v>2440.7548700000002</v>
      </c>
      <c r="V440" s="8">
        <f t="shared" si="676"/>
        <v>0</v>
      </c>
      <c r="W440" s="8">
        <f t="shared" si="676"/>
        <v>260</v>
      </c>
      <c r="X440" s="8">
        <f t="shared" si="676"/>
        <v>0</v>
      </c>
      <c r="Y440" s="8">
        <f t="shared" si="676"/>
        <v>260</v>
      </c>
      <c r="Z440" s="22">
        <f t="shared" si="676"/>
        <v>0</v>
      </c>
      <c r="AA440" s="8">
        <f t="shared" si="631"/>
        <v>0</v>
      </c>
      <c r="AB440" s="24">
        <f t="shared" ref="AB440" si="677">SUM(AB454,AB461)</f>
        <v>260</v>
      </c>
      <c r="AC440" s="24">
        <f t="shared" si="601"/>
        <v>0</v>
      </c>
      <c r="AD440" s="25"/>
    </row>
    <row r="441" spans="2:30">
      <c r="B441" s="16" t="s">
        <v>1</v>
      </c>
      <c r="C441" s="9" t="s">
        <v>25</v>
      </c>
      <c r="D441" s="8">
        <f t="shared" ref="D441:Z441" si="678">SUM(D462)</f>
        <v>0</v>
      </c>
      <c r="E441" s="8">
        <f t="shared" si="678"/>
        <v>0</v>
      </c>
      <c r="F441" s="8">
        <f t="shared" si="678"/>
        <v>0</v>
      </c>
      <c r="G441" s="8">
        <f t="shared" si="678"/>
        <v>0</v>
      </c>
      <c r="H441" s="8">
        <f t="shared" si="678"/>
        <v>0</v>
      </c>
      <c r="I441" s="8">
        <f t="shared" si="678"/>
        <v>0</v>
      </c>
      <c r="J441" s="8">
        <f t="shared" si="678"/>
        <v>0</v>
      </c>
      <c r="K441" s="8">
        <f t="shared" si="678"/>
        <v>1794.40663</v>
      </c>
      <c r="L441" s="8">
        <f t="shared" si="678"/>
        <v>0</v>
      </c>
      <c r="M441" s="8">
        <f t="shared" si="678"/>
        <v>0</v>
      </c>
      <c r="N441" s="8">
        <f t="shared" si="678"/>
        <v>0</v>
      </c>
      <c r="O441" s="8">
        <f t="shared" si="678"/>
        <v>0</v>
      </c>
      <c r="P441" s="8">
        <f t="shared" si="678"/>
        <v>0</v>
      </c>
      <c r="Q441" s="8">
        <f t="shared" si="678"/>
        <v>0</v>
      </c>
      <c r="R441" s="8">
        <f t="shared" si="678"/>
        <v>0</v>
      </c>
      <c r="S441" s="8">
        <f t="shared" si="678"/>
        <v>0</v>
      </c>
      <c r="T441" s="8">
        <f t="shared" si="678"/>
        <v>0</v>
      </c>
      <c r="U441" s="8">
        <f t="shared" si="678"/>
        <v>0</v>
      </c>
      <c r="V441" s="8">
        <f t="shared" si="678"/>
        <v>0</v>
      </c>
      <c r="W441" s="8">
        <f t="shared" si="678"/>
        <v>0</v>
      </c>
      <c r="X441" s="8">
        <f t="shared" si="678"/>
        <v>0</v>
      </c>
      <c r="Y441" s="8">
        <f t="shared" si="678"/>
        <v>0</v>
      </c>
      <c r="Z441" s="22">
        <f t="shared" si="678"/>
        <v>0</v>
      </c>
      <c r="AA441" s="8">
        <f t="shared" si="631"/>
        <v>0</v>
      </c>
      <c r="AB441" s="24">
        <f t="shared" ref="AB441" si="679">SUM(AB462)</f>
        <v>0</v>
      </c>
      <c r="AC441" s="24">
        <f t="shared" si="601"/>
        <v>0</v>
      </c>
      <c r="AD441" s="25"/>
    </row>
    <row r="442" spans="2:30">
      <c r="B442" s="16" t="s">
        <v>1</v>
      </c>
      <c r="C442" s="9" t="s">
        <v>27</v>
      </c>
      <c r="D442" s="8">
        <f t="shared" ref="D442:Z442" si="680">SUM(D450,D463)</f>
        <v>13070</v>
      </c>
      <c r="E442" s="8">
        <f t="shared" si="680"/>
        <v>0</v>
      </c>
      <c r="F442" s="8">
        <f t="shared" si="680"/>
        <v>10622.99</v>
      </c>
      <c r="G442" s="8">
        <f t="shared" si="680"/>
        <v>0</v>
      </c>
      <c r="H442" s="8">
        <f t="shared" si="680"/>
        <v>0</v>
      </c>
      <c r="I442" s="8">
        <f t="shared" si="680"/>
        <v>10598.64042</v>
      </c>
      <c r="J442" s="8">
        <f t="shared" si="680"/>
        <v>0</v>
      </c>
      <c r="K442" s="8">
        <f t="shared" si="680"/>
        <v>237.08</v>
      </c>
      <c r="L442" s="8">
        <f t="shared" si="680"/>
        <v>0</v>
      </c>
      <c r="M442" s="8">
        <f t="shared" si="680"/>
        <v>13069</v>
      </c>
      <c r="N442" s="8">
        <f t="shared" si="680"/>
        <v>0</v>
      </c>
      <c r="O442" s="8">
        <f t="shared" si="680"/>
        <v>12269</v>
      </c>
      <c r="P442" s="8">
        <f t="shared" si="680"/>
        <v>0</v>
      </c>
      <c r="Q442" s="8">
        <f t="shared" si="680"/>
        <v>0</v>
      </c>
      <c r="R442" s="8">
        <f t="shared" si="680"/>
        <v>5987.1114200000002</v>
      </c>
      <c r="S442" s="8">
        <f t="shared" si="680"/>
        <v>0</v>
      </c>
      <c r="T442" s="8">
        <f t="shared" si="680"/>
        <v>0</v>
      </c>
      <c r="U442" s="8">
        <f t="shared" si="680"/>
        <v>145.86000000000001</v>
      </c>
      <c r="V442" s="8">
        <f t="shared" si="680"/>
        <v>0</v>
      </c>
      <c r="W442" s="8">
        <f t="shared" si="680"/>
        <v>12192</v>
      </c>
      <c r="X442" s="8">
        <f t="shared" si="680"/>
        <v>0</v>
      </c>
      <c r="Y442" s="8">
        <f t="shared" si="680"/>
        <v>12192</v>
      </c>
      <c r="Z442" s="22">
        <f t="shared" si="680"/>
        <v>0</v>
      </c>
      <c r="AA442" s="8">
        <f t="shared" si="631"/>
        <v>0</v>
      </c>
      <c r="AB442" s="24">
        <f t="shared" ref="AB442" si="681">SUM(AB450,AB463)</f>
        <v>12192</v>
      </c>
      <c r="AC442" s="24">
        <f t="shared" si="601"/>
        <v>0</v>
      </c>
      <c r="AD442" s="25"/>
    </row>
    <row r="443" spans="2:30">
      <c r="B443" s="16" t="s">
        <v>1</v>
      </c>
      <c r="C443" s="9" t="s">
        <v>28</v>
      </c>
      <c r="D443" s="8">
        <f t="shared" ref="D443:E445" si="682">SUM(D455,D464)</f>
        <v>0</v>
      </c>
      <c r="E443" s="8">
        <f t="shared" si="682"/>
        <v>0</v>
      </c>
      <c r="F443" s="8">
        <f t="shared" ref="F443:H445" si="683">SUM(F455,F464)</f>
        <v>0</v>
      </c>
      <c r="G443" s="8">
        <f t="shared" si="683"/>
        <v>0</v>
      </c>
      <c r="H443" s="8">
        <f t="shared" si="683"/>
        <v>0</v>
      </c>
      <c r="I443" s="8">
        <f t="shared" ref="I443:L445" si="684">SUM(I455,I464)</f>
        <v>0</v>
      </c>
      <c r="J443" s="8">
        <f t="shared" si="684"/>
        <v>0</v>
      </c>
      <c r="K443" s="8">
        <f t="shared" si="684"/>
        <v>8941.6883500000004</v>
      </c>
      <c r="L443" s="8">
        <f t="shared" si="684"/>
        <v>0</v>
      </c>
      <c r="M443" s="8">
        <f t="shared" ref="M443:N445" si="685">SUM(M455,M464)</f>
        <v>0</v>
      </c>
      <c r="N443" s="8">
        <f t="shared" si="685"/>
        <v>0</v>
      </c>
      <c r="O443" s="8">
        <f t="shared" ref="O443:Q445" si="686">SUM(O455,O464)</f>
        <v>0</v>
      </c>
      <c r="P443" s="8">
        <f t="shared" si="686"/>
        <v>0</v>
      </c>
      <c r="Q443" s="8">
        <f t="shared" si="686"/>
        <v>0</v>
      </c>
      <c r="R443" s="8">
        <f t="shared" ref="R443:V445" si="687">SUM(R455,R464)</f>
        <v>0</v>
      </c>
      <c r="S443" s="8">
        <f t="shared" si="687"/>
        <v>0</v>
      </c>
      <c r="T443" s="8">
        <f t="shared" si="687"/>
        <v>0</v>
      </c>
      <c r="U443" s="8">
        <f t="shared" si="687"/>
        <v>2007.0692999999999</v>
      </c>
      <c r="V443" s="8">
        <f t="shared" si="687"/>
        <v>0</v>
      </c>
      <c r="W443" s="8">
        <f t="shared" ref="W443:X445" si="688">SUM(W455,W464)</f>
        <v>4707</v>
      </c>
      <c r="X443" s="8">
        <f t="shared" si="688"/>
        <v>0</v>
      </c>
      <c r="Y443" s="8">
        <f t="shared" ref="Y443:Z445" si="689">SUM(Y455,Y464)</f>
        <v>4707</v>
      </c>
      <c r="Z443" s="22">
        <f t="shared" si="689"/>
        <v>0</v>
      </c>
      <c r="AA443" s="8">
        <f t="shared" si="631"/>
        <v>0</v>
      </c>
      <c r="AB443" s="24">
        <f t="shared" ref="AB443" si="690">SUM(AB455,AB464)</f>
        <v>4707</v>
      </c>
      <c r="AC443" s="24">
        <f t="shared" si="601"/>
        <v>0</v>
      </c>
      <c r="AD443" s="25"/>
    </row>
    <row r="444" spans="2:30">
      <c r="B444" s="16" t="s">
        <v>1</v>
      </c>
      <c r="C444" s="10" t="s">
        <v>29</v>
      </c>
      <c r="D444" s="8">
        <f t="shared" si="682"/>
        <v>0</v>
      </c>
      <c r="E444" s="8">
        <f t="shared" si="682"/>
        <v>0</v>
      </c>
      <c r="F444" s="8">
        <f t="shared" si="683"/>
        <v>0</v>
      </c>
      <c r="G444" s="8">
        <f t="shared" si="683"/>
        <v>0</v>
      </c>
      <c r="H444" s="8">
        <f t="shared" si="683"/>
        <v>0</v>
      </c>
      <c r="I444" s="8">
        <f t="shared" si="684"/>
        <v>0</v>
      </c>
      <c r="J444" s="8">
        <f t="shared" si="684"/>
        <v>0</v>
      </c>
      <c r="K444" s="8">
        <f t="shared" si="684"/>
        <v>8941.6883500000004</v>
      </c>
      <c r="L444" s="8">
        <f t="shared" si="684"/>
        <v>0</v>
      </c>
      <c r="M444" s="8">
        <f t="shared" si="685"/>
        <v>0</v>
      </c>
      <c r="N444" s="8">
        <f t="shared" si="685"/>
        <v>0</v>
      </c>
      <c r="O444" s="8">
        <f t="shared" si="686"/>
        <v>0</v>
      </c>
      <c r="P444" s="8">
        <f t="shared" si="686"/>
        <v>0</v>
      </c>
      <c r="Q444" s="8">
        <f t="shared" si="686"/>
        <v>0</v>
      </c>
      <c r="R444" s="8">
        <f t="shared" si="687"/>
        <v>0</v>
      </c>
      <c r="S444" s="8">
        <f t="shared" si="687"/>
        <v>0</v>
      </c>
      <c r="T444" s="8">
        <f t="shared" si="687"/>
        <v>0</v>
      </c>
      <c r="U444" s="8">
        <f t="shared" si="687"/>
        <v>2007.0692999999999</v>
      </c>
      <c r="V444" s="8">
        <f t="shared" si="687"/>
        <v>0</v>
      </c>
      <c r="W444" s="8">
        <f t="shared" si="688"/>
        <v>4707</v>
      </c>
      <c r="X444" s="8">
        <f t="shared" si="688"/>
        <v>0</v>
      </c>
      <c r="Y444" s="8">
        <f t="shared" si="689"/>
        <v>4707</v>
      </c>
      <c r="Z444" s="22">
        <f t="shared" si="689"/>
        <v>0</v>
      </c>
      <c r="AA444" s="8">
        <f t="shared" si="631"/>
        <v>0</v>
      </c>
      <c r="AB444" s="24">
        <f t="shared" ref="AB444" si="691">SUM(AB456,AB465)</f>
        <v>4707</v>
      </c>
      <c r="AC444" s="24">
        <f t="shared" si="601"/>
        <v>0</v>
      </c>
      <c r="AD444" s="25"/>
    </row>
    <row r="445" spans="2:30" ht="30">
      <c r="B445" s="16" t="s">
        <v>1</v>
      </c>
      <c r="C445" s="11" t="s">
        <v>30</v>
      </c>
      <c r="D445" s="8">
        <f t="shared" si="682"/>
        <v>0</v>
      </c>
      <c r="E445" s="8">
        <f t="shared" si="682"/>
        <v>0</v>
      </c>
      <c r="F445" s="8">
        <f t="shared" si="683"/>
        <v>0</v>
      </c>
      <c r="G445" s="8">
        <f t="shared" si="683"/>
        <v>0</v>
      </c>
      <c r="H445" s="8">
        <f t="shared" si="683"/>
        <v>0</v>
      </c>
      <c r="I445" s="8">
        <f t="shared" si="684"/>
        <v>0</v>
      </c>
      <c r="J445" s="8">
        <f t="shared" si="684"/>
        <v>0</v>
      </c>
      <c r="K445" s="8">
        <f t="shared" si="684"/>
        <v>5072.5056999999997</v>
      </c>
      <c r="L445" s="8">
        <f t="shared" si="684"/>
        <v>0</v>
      </c>
      <c r="M445" s="8">
        <f t="shared" si="685"/>
        <v>0</v>
      </c>
      <c r="N445" s="8">
        <f t="shared" si="685"/>
        <v>0</v>
      </c>
      <c r="O445" s="8">
        <f t="shared" si="686"/>
        <v>0</v>
      </c>
      <c r="P445" s="8">
        <f t="shared" si="686"/>
        <v>0</v>
      </c>
      <c r="Q445" s="8">
        <f t="shared" si="686"/>
        <v>0</v>
      </c>
      <c r="R445" s="8">
        <f t="shared" si="687"/>
        <v>0</v>
      </c>
      <c r="S445" s="8">
        <f t="shared" si="687"/>
        <v>0</v>
      </c>
      <c r="T445" s="8">
        <f t="shared" si="687"/>
        <v>0</v>
      </c>
      <c r="U445" s="8">
        <f t="shared" si="687"/>
        <v>1142.0141799999999</v>
      </c>
      <c r="V445" s="8">
        <f t="shared" si="687"/>
        <v>0</v>
      </c>
      <c r="W445" s="8">
        <f t="shared" si="688"/>
        <v>4707</v>
      </c>
      <c r="X445" s="8">
        <f t="shared" si="688"/>
        <v>0</v>
      </c>
      <c r="Y445" s="8">
        <f t="shared" si="689"/>
        <v>4707</v>
      </c>
      <c r="Z445" s="22">
        <f t="shared" si="689"/>
        <v>0</v>
      </c>
      <c r="AA445" s="8">
        <f t="shared" si="631"/>
        <v>0</v>
      </c>
      <c r="AB445" s="24">
        <f t="shared" ref="AB445" si="692">SUM(AB457,AB466)</f>
        <v>4707</v>
      </c>
      <c r="AC445" s="24">
        <f t="shared" si="601"/>
        <v>0</v>
      </c>
      <c r="AD445" s="25"/>
    </row>
    <row r="446" spans="2:30" ht="30">
      <c r="B446" s="16" t="s">
        <v>1</v>
      </c>
      <c r="C446" s="11" t="s">
        <v>31</v>
      </c>
      <c r="D446" s="8">
        <f>SUM(D467)</f>
        <v>0</v>
      </c>
      <c r="E446" s="8">
        <f>SUM(E467)</f>
        <v>0</v>
      </c>
      <c r="F446" s="8">
        <f t="shared" ref="F446:H447" si="693">SUM(F467)</f>
        <v>0</v>
      </c>
      <c r="G446" s="8">
        <f t="shared" si="693"/>
        <v>0</v>
      </c>
      <c r="H446" s="8">
        <f t="shared" si="693"/>
        <v>0</v>
      </c>
      <c r="I446" s="8">
        <f t="shared" ref="I446:N447" si="694">SUM(I467)</f>
        <v>0</v>
      </c>
      <c r="J446" s="8">
        <f t="shared" si="694"/>
        <v>0</v>
      </c>
      <c r="K446" s="8">
        <f t="shared" si="694"/>
        <v>3869.1826500000002</v>
      </c>
      <c r="L446" s="8">
        <f t="shared" si="694"/>
        <v>0</v>
      </c>
      <c r="M446" s="8">
        <f t="shared" si="694"/>
        <v>0</v>
      </c>
      <c r="N446" s="8">
        <f t="shared" si="694"/>
        <v>0</v>
      </c>
      <c r="O446" s="8">
        <f t="shared" ref="O446:Q447" si="695">SUM(O467)</f>
        <v>0</v>
      </c>
      <c r="P446" s="8">
        <f t="shared" si="695"/>
        <v>0</v>
      </c>
      <c r="Q446" s="8">
        <f t="shared" si="695"/>
        <v>0</v>
      </c>
      <c r="R446" s="8">
        <f t="shared" ref="R446:Z446" si="696">SUM(R467)</f>
        <v>0</v>
      </c>
      <c r="S446" s="8">
        <f t="shared" si="696"/>
        <v>0</v>
      </c>
      <c r="T446" s="8">
        <f t="shared" si="696"/>
        <v>0</v>
      </c>
      <c r="U446" s="8">
        <f t="shared" si="696"/>
        <v>865.05511999999999</v>
      </c>
      <c r="V446" s="8">
        <f t="shared" si="696"/>
        <v>0</v>
      </c>
      <c r="W446" s="8">
        <f t="shared" si="696"/>
        <v>0</v>
      </c>
      <c r="X446" s="8">
        <f t="shared" si="696"/>
        <v>0</v>
      </c>
      <c r="Y446" s="8">
        <f t="shared" si="696"/>
        <v>0</v>
      </c>
      <c r="Z446" s="22">
        <f t="shared" si="696"/>
        <v>0</v>
      </c>
      <c r="AA446" s="8">
        <f t="shared" si="631"/>
        <v>0</v>
      </c>
      <c r="AB446" s="24">
        <f t="shared" ref="AB446" si="697">SUM(AB467)</f>
        <v>0</v>
      </c>
      <c r="AC446" s="24">
        <f t="shared" si="601"/>
        <v>0</v>
      </c>
      <c r="AD446" s="25"/>
    </row>
    <row r="447" spans="2:30">
      <c r="B447" s="16" t="s">
        <v>1</v>
      </c>
      <c r="C447" s="7" t="s">
        <v>32</v>
      </c>
      <c r="D447" s="8">
        <f>SUM(D468)</f>
        <v>0</v>
      </c>
      <c r="E447" s="8">
        <f>SUM(E468)</f>
        <v>0</v>
      </c>
      <c r="F447" s="8">
        <f t="shared" si="693"/>
        <v>0</v>
      </c>
      <c r="G447" s="8">
        <f t="shared" si="693"/>
        <v>0</v>
      </c>
      <c r="H447" s="8">
        <f t="shared" si="693"/>
        <v>0</v>
      </c>
      <c r="I447" s="8">
        <f t="shared" si="694"/>
        <v>0</v>
      </c>
      <c r="J447" s="8">
        <f t="shared" si="694"/>
        <v>0</v>
      </c>
      <c r="K447" s="8">
        <f t="shared" si="694"/>
        <v>2771.1654100000001</v>
      </c>
      <c r="L447" s="8">
        <f t="shared" si="694"/>
        <v>0</v>
      </c>
      <c r="M447" s="8">
        <f t="shared" si="694"/>
        <v>0</v>
      </c>
      <c r="N447" s="8">
        <f t="shared" si="694"/>
        <v>0</v>
      </c>
      <c r="O447" s="8">
        <f t="shared" si="695"/>
        <v>0</v>
      </c>
      <c r="P447" s="8">
        <f t="shared" si="695"/>
        <v>0</v>
      </c>
      <c r="Q447" s="8">
        <f t="shared" si="695"/>
        <v>0</v>
      </c>
      <c r="R447" s="8">
        <f t="shared" ref="R447:Z447" si="698">SUM(R468)</f>
        <v>0</v>
      </c>
      <c r="S447" s="8">
        <f t="shared" si="698"/>
        <v>0</v>
      </c>
      <c r="T447" s="8">
        <f t="shared" si="698"/>
        <v>0</v>
      </c>
      <c r="U447" s="8">
        <f t="shared" si="698"/>
        <v>274.75927999999999</v>
      </c>
      <c r="V447" s="8">
        <f t="shared" si="698"/>
        <v>0</v>
      </c>
      <c r="W447" s="8">
        <f t="shared" si="698"/>
        <v>0</v>
      </c>
      <c r="X447" s="8">
        <f t="shared" si="698"/>
        <v>0</v>
      </c>
      <c r="Y447" s="8">
        <f t="shared" si="698"/>
        <v>0</v>
      </c>
      <c r="Z447" s="22">
        <f t="shared" si="698"/>
        <v>0</v>
      </c>
      <c r="AA447" s="8">
        <f t="shared" si="631"/>
        <v>0</v>
      </c>
      <c r="AB447" s="24">
        <f t="shared" ref="AB447" si="699">SUM(AB468)</f>
        <v>0</v>
      </c>
      <c r="AC447" s="24">
        <f t="shared" si="601"/>
        <v>0</v>
      </c>
      <c r="AD447" s="25"/>
    </row>
    <row r="448" spans="2:30">
      <c r="B448" s="16" t="s">
        <v>166</v>
      </c>
      <c r="C448" s="5" t="s">
        <v>165</v>
      </c>
      <c r="D448" s="6">
        <f>SUM(D449)</f>
        <v>12660</v>
      </c>
      <c r="E448" s="6">
        <f>SUM(E449)</f>
        <v>0</v>
      </c>
      <c r="F448" s="6">
        <f t="shared" ref="F448:H449" si="700">SUM(F449)</f>
        <v>10342.99</v>
      </c>
      <c r="G448" s="6">
        <f t="shared" si="700"/>
        <v>0</v>
      </c>
      <c r="H448" s="6">
        <f t="shared" si="700"/>
        <v>0</v>
      </c>
      <c r="I448" s="6">
        <f t="shared" ref="I448:L449" si="701">SUM(I449)</f>
        <v>10342.98603</v>
      </c>
      <c r="J448" s="6">
        <f t="shared" si="701"/>
        <v>0</v>
      </c>
      <c r="K448" s="6">
        <f t="shared" si="701"/>
        <v>0</v>
      </c>
      <c r="L448" s="6">
        <f t="shared" si="701"/>
        <v>0</v>
      </c>
      <c r="M448" s="6">
        <f>SUM(M449)</f>
        <v>12659</v>
      </c>
      <c r="N448" s="6">
        <f>SUM(N449)</f>
        <v>0</v>
      </c>
      <c r="O448" s="6">
        <f t="shared" ref="O448:Q449" si="702">SUM(O449)</f>
        <v>11859</v>
      </c>
      <c r="P448" s="6">
        <f t="shared" si="702"/>
        <v>0</v>
      </c>
      <c r="Q448" s="6">
        <f t="shared" si="702"/>
        <v>0</v>
      </c>
      <c r="R448" s="6">
        <f t="shared" ref="R448:V449" si="703">SUM(R449)</f>
        <v>5850.9599900000003</v>
      </c>
      <c r="S448" s="6">
        <f t="shared" si="703"/>
        <v>0</v>
      </c>
      <c r="T448" s="6">
        <f t="shared" si="703"/>
        <v>0</v>
      </c>
      <c r="U448" s="6">
        <f t="shared" si="703"/>
        <v>0</v>
      </c>
      <c r="V448" s="6">
        <f t="shared" si="703"/>
        <v>0</v>
      </c>
      <c r="W448" s="6">
        <f t="shared" ref="W448:AB449" si="704">SUM(W449)</f>
        <v>12192</v>
      </c>
      <c r="X448" s="6">
        <f t="shared" si="704"/>
        <v>0</v>
      </c>
      <c r="Y448" s="6">
        <f t="shared" si="704"/>
        <v>12192</v>
      </c>
      <c r="Z448" s="21">
        <f t="shared" si="704"/>
        <v>0</v>
      </c>
      <c r="AA448" s="6">
        <f t="shared" si="631"/>
        <v>0</v>
      </c>
      <c r="AB448" s="12">
        <f t="shared" si="704"/>
        <v>12192</v>
      </c>
      <c r="AC448" s="12">
        <f t="shared" si="601"/>
        <v>0</v>
      </c>
      <c r="AD448" s="25"/>
    </row>
    <row r="449" spans="2:30">
      <c r="B449" s="16" t="s">
        <v>1</v>
      </c>
      <c r="C449" s="7" t="s">
        <v>22</v>
      </c>
      <c r="D449" s="8">
        <f>SUM(D450)</f>
        <v>12660</v>
      </c>
      <c r="E449" s="8">
        <f>SUM(E450)</f>
        <v>0</v>
      </c>
      <c r="F449" s="8">
        <f t="shared" si="700"/>
        <v>10342.99</v>
      </c>
      <c r="G449" s="8">
        <f t="shared" si="700"/>
        <v>0</v>
      </c>
      <c r="H449" s="8">
        <f t="shared" si="700"/>
        <v>0</v>
      </c>
      <c r="I449" s="8">
        <f t="shared" si="701"/>
        <v>10342.98603</v>
      </c>
      <c r="J449" s="8">
        <f t="shared" si="701"/>
        <v>0</v>
      </c>
      <c r="K449" s="8">
        <f t="shared" si="701"/>
        <v>0</v>
      </c>
      <c r="L449" s="8">
        <f t="shared" si="701"/>
        <v>0</v>
      </c>
      <c r="M449" s="8">
        <f>SUM(M450)</f>
        <v>12659</v>
      </c>
      <c r="N449" s="8">
        <f>SUM(N450)</f>
        <v>0</v>
      </c>
      <c r="O449" s="8">
        <f t="shared" si="702"/>
        <v>11859</v>
      </c>
      <c r="P449" s="8">
        <f t="shared" si="702"/>
        <v>0</v>
      </c>
      <c r="Q449" s="8">
        <f t="shared" si="702"/>
        <v>0</v>
      </c>
      <c r="R449" s="8">
        <f t="shared" si="703"/>
        <v>5850.9599900000003</v>
      </c>
      <c r="S449" s="8">
        <f t="shared" si="703"/>
        <v>0</v>
      </c>
      <c r="T449" s="8">
        <f t="shared" si="703"/>
        <v>0</v>
      </c>
      <c r="U449" s="8">
        <f t="shared" si="703"/>
        <v>0</v>
      </c>
      <c r="V449" s="8">
        <f t="shared" si="703"/>
        <v>0</v>
      </c>
      <c r="W449" s="8">
        <f t="shared" si="704"/>
        <v>12192</v>
      </c>
      <c r="X449" s="8">
        <f t="shared" si="704"/>
        <v>0</v>
      </c>
      <c r="Y449" s="8">
        <f t="shared" si="704"/>
        <v>12192</v>
      </c>
      <c r="Z449" s="22">
        <f t="shared" si="704"/>
        <v>0</v>
      </c>
      <c r="AA449" s="8">
        <f t="shared" si="631"/>
        <v>0</v>
      </c>
      <c r="AB449" s="24">
        <f t="shared" si="704"/>
        <v>12192</v>
      </c>
      <c r="AC449" s="24">
        <f t="shared" si="601"/>
        <v>0</v>
      </c>
      <c r="AD449" s="25"/>
    </row>
    <row r="450" spans="2:30">
      <c r="B450" s="16" t="s">
        <v>1</v>
      </c>
      <c r="C450" s="9" t="s">
        <v>27</v>
      </c>
      <c r="D450" s="8">
        <v>12660</v>
      </c>
      <c r="E450" s="8">
        <v>0</v>
      </c>
      <c r="F450" s="8">
        <v>10342.99</v>
      </c>
      <c r="G450" s="8">
        <v>0</v>
      </c>
      <c r="H450" s="8">
        <v>0</v>
      </c>
      <c r="I450" s="8">
        <v>10342.98603</v>
      </c>
      <c r="J450" s="8">
        <v>0</v>
      </c>
      <c r="K450" s="8">
        <v>0</v>
      </c>
      <c r="L450" s="8">
        <v>0</v>
      </c>
      <c r="M450" s="8">
        <v>12659</v>
      </c>
      <c r="N450" s="8">
        <v>0</v>
      </c>
      <c r="O450" s="8">
        <v>11859</v>
      </c>
      <c r="P450" s="8">
        <v>0</v>
      </c>
      <c r="Q450" s="8">
        <v>0</v>
      </c>
      <c r="R450" s="8">
        <v>5850.9599900000003</v>
      </c>
      <c r="S450" s="8">
        <v>0</v>
      </c>
      <c r="T450" s="8">
        <v>0</v>
      </c>
      <c r="U450" s="8">
        <v>0</v>
      </c>
      <c r="V450" s="8">
        <v>0</v>
      </c>
      <c r="W450" s="8">
        <v>12192</v>
      </c>
      <c r="X450" s="8">
        <v>0</v>
      </c>
      <c r="Y450" s="8">
        <v>12192</v>
      </c>
      <c r="Z450" s="22">
        <v>0</v>
      </c>
      <c r="AA450" s="8">
        <f t="shared" si="631"/>
        <v>0</v>
      </c>
      <c r="AB450" s="24">
        <v>12192</v>
      </c>
      <c r="AC450" s="24">
        <f t="shared" si="601"/>
        <v>0</v>
      </c>
      <c r="AD450" s="25"/>
    </row>
    <row r="451" spans="2:30" ht="60">
      <c r="B451" s="16" t="s">
        <v>167</v>
      </c>
      <c r="C451" s="5" t="s">
        <v>168</v>
      </c>
      <c r="D451" s="6">
        <f t="shared" ref="D451:Z451" si="705">SUM(D453)</f>
        <v>1350</v>
      </c>
      <c r="E451" s="6">
        <f t="shared" si="705"/>
        <v>0</v>
      </c>
      <c r="F451" s="6">
        <f t="shared" si="705"/>
        <v>1094.7</v>
      </c>
      <c r="G451" s="6">
        <f t="shared" si="705"/>
        <v>0</v>
      </c>
      <c r="H451" s="6">
        <f t="shared" si="705"/>
        <v>0</v>
      </c>
      <c r="I451" s="6">
        <f t="shared" si="705"/>
        <v>1087.4318000000001</v>
      </c>
      <c r="J451" s="6">
        <f t="shared" si="705"/>
        <v>0</v>
      </c>
      <c r="K451" s="6">
        <f t="shared" si="705"/>
        <v>0</v>
      </c>
      <c r="L451" s="6">
        <f t="shared" si="705"/>
        <v>0</v>
      </c>
      <c r="M451" s="6">
        <f t="shared" si="705"/>
        <v>1908</v>
      </c>
      <c r="N451" s="6">
        <f t="shared" si="705"/>
        <v>0</v>
      </c>
      <c r="O451" s="6">
        <f t="shared" si="705"/>
        <v>1908</v>
      </c>
      <c r="P451" s="6">
        <f t="shared" si="705"/>
        <v>0</v>
      </c>
      <c r="Q451" s="6">
        <f t="shared" si="705"/>
        <v>0</v>
      </c>
      <c r="R451" s="6">
        <f t="shared" si="705"/>
        <v>658.12450000000001</v>
      </c>
      <c r="S451" s="6">
        <f t="shared" si="705"/>
        <v>0</v>
      </c>
      <c r="T451" s="6">
        <f t="shared" si="705"/>
        <v>0</v>
      </c>
      <c r="U451" s="6">
        <f t="shared" si="705"/>
        <v>0</v>
      </c>
      <c r="V451" s="6">
        <f t="shared" si="705"/>
        <v>0</v>
      </c>
      <c r="W451" s="6">
        <f t="shared" si="705"/>
        <v>1942</v>
      </c>
      <c r="X451" s="6">
        <f t="shared" si="705"/>
        <v>0</v>
      </c>
      <c r="Y451" s="6">
        <f t="shared" si="705"/>
        <v>1942</v>
      </c>
      <c r="Z451" s="21">
        <f t="shared" si="705"/>
        <v>0</v>
      </c>
      <c r="AA451" s="6">
        <f t="shared" si="631"/>
        <v>0</v>
      </c>
      <c r="AB451" s="12">
        <f t="shared" ref="AB451" si="706">SUM(AB453)</f>
        <v>1942</v>
      </c>
      <c r="AC451" s="12">
        <f t="shared" si="601"/>
        <v>0</v>
      </c>
      <c r="AD451" s="25"/>
    </row>
    <row r="452" spans="2:30">
      <c r="B452" s="16" t="s">
        <v>1</v>
      </c>
      <c r="C452" s="7" t="s">
        <v>21</v>
      </c>
      <c r="D452" s="8">
        <v>31</v>
      </c>
      <c r="E452" s="8">
        <v>0</v>
      </c>
      <c r="F452" s="8">
        <v>0</v>
      </c>
      <c r="G452" s="8">
        <v>0</v>
      </c>
      <c r="H452" s="8">
        <v>0</v>
      </c>
      <c r="I452" s="8">
        <v>0</v>
      </c>
      <c r="J452" s="8">
        <v>0</v>
      </c>
      <c r="K452" s="8">
        <v>0</v>
      </c>
      <c r="L452" s="8">
        <v>0</v>
      </c>
      <c r="M452" s="8">
        <v>31</v>
      </c>
      <c r="N452" s="8">
        <v>0</v>
      </c>
      <c r="O452" s="8">
        <v>0</v>
      </c>
      <c r="P452" s="8">
        <v>0</v>
      </c>
      <c r="Q452" s="8">
        <v>0</v>
      </c>
      <c r="R452" s="8">
        <v>0</v>
      </c>
      <c r="S452" s="8">
        <v>0</v>
      </c>
      <c r="T452" s="8">
        <v>0</v>
      </c>
      <c r="U452" s="8">
        <v>0</v>
      </c>
      <c r="V452" s="8">
        <v>0</v>
      </c>
      <c r="W452" s="8">
        <v>30</v>
      </c>
      <c r="X452" s="8">
        <v>0</v>
      </c>
      <c r="Y452" s="8">
        <v>30</v>
      </c>
      <c r="Z452" s="22">
        <v>0</v>
      </c>
      <c r="AA452" s="8">
        <f t="shared" si="631"/>
        <v>0</v>
      </c>
      <c r="AB452" s="24">
        <v>30</v>
      </c>
      <c r="AC452" s="24">
        <f t="shared" si="601"/>
        <v>0</v>
      </c>
      <c r="AD452" s="25"/>
    </row>
    <row r="453" spans="2:30">
      <c r="B453" s="16" t="s">
        <v>1</v>
      </c>
      <c r="C453" s="7" t="s">
        <v>22</v>
      </c>
      <c r="D453" s="8">
        <f t="shared" ref="D453:Z453" si="707">SUM(D454:D455)</f>
        <v>1350</v>
      </c>
      <c r="E453" s="8">
        <f t="shared" si="707"/>
        <v>0</v>
      </c>
      <c r="F453" s="8">
        <f t="shared" si="707"/>
        <v>1094.7</v>
      </c>
      <c r="G453" s="8">
        <f t="shared" si="707"/>
        <v>0</v>
      </c>
      <c r="H453" s="8">
        <f t="shared" si="707"/>
        <v>0</v>
      </c>
      <c r="I453" s="8">
        <f t="shared" si="707"/>
        <v>1087.4318000000001</v>
      </c>
      <c r="J453" s="8">
        <f t="shared" si="707"/>
        <v>0</v>
      </c>
      <c r="K453" s="8">
        <f t="shared" si="707"/>
        <v>0</v>
      </c>
      <c r="L453" s="8">
        <f t="shared" si="707"/>
        <v>0</v>
      </c>
      <c r="M453" s="8">
        <f t="shared" si="707"/>
        <v>1908</v>
      </c>
      <c r="N453" s="8">
        <f t="shared" si="707"/>
        <v>0</v>
      </c>
      <c r="O453" s="8">
        <f t="shared" si="707"/>
        <v>1908</v>
      </c>
      <c r="P453" s="8">
        <f t="shared" si="707"/>
        <v>0</v>
      </c>
      <c r="Q453" s="8">
        <f t="shared" si="707"/>
        <v>0</v>
      </c>
      <c r="R453" s="8">
        <f t="shared" si="707"/>
        <v>658.12450000000001</v>
      </c>
      <c r="S453" s="8">
        <f t="shared" si="707"/>
        <v>0</v>
      </c>
      <c r="T453" s="8">
        <f t="shared" si="707"/>
        <v>0</v>
      </c>
      <c r="U453" s="8">
        <f t="shared" si="707"/>
        <v>0</v>
      </c>
      <c r="V453" s="8">
        <f t="shared" si="707"/>
        <v>0</v>
      </c>
      <c r="W453" s="8">
        <f t="shared" si="707"/>
        <v>1942</v>
      </c>
      <c r="X453" s="8">
        <f t="shared" si="707"/>
        <v>0</v>
      </c>
      <c r="Y453" s="8">
        <f t="shared" si="707"/>
        <v>1942</v>
      </c>
      <c r="Z453" s="22">
        <f t="shared" si="707"/>
        <v>0</v>
      </c>
      <c r="AA453" s="8">
        <f t="shared" si="631"/>
        <v>0</v>
      </c>
      <c r="AB453" s="24">
        <f t="shared" ref="AB453" si="708">SUM(AB454:AB455)</f>
        <v>1942</v>
      </c>
      <c r="AC453" s="24">
        <f t="shared" si="601"/>
        <v>0</v>
      </c>
      <c r="AD453" s="25"/>
    </row>
    <row r="454" spans="2:30">
      <c r="B454" s="16" t="s">
        <v>1</v>
      </c>
      <c r="C454" s="9" t="s">
        <v>24</v>
      </c>
      <c r="D454" s="8">
        <v>1350</v>
      </c>
      <c r="E454" s="8">
        <v>0</v>
      </c>
      <c r="F454" s="8">
        <v>1094.7</v>
      </c>
      <c r="G454" s="8">
        <v>0</v>
      </c>
      <c r="H454" s="8">
        <v>0</v>
      </c>
      <c r="I454" s="8">
        <v>1087.4318000000001</v>
      </c>
      <c r="J454" s="8">
        <v>0</v>
      </c>
      <c r="K454" s="8">
        <v>0</v>
      </c>
      <c r="L454" s="8">
        <v>0</v>
      </c>
      <c r="M454" s="8">
        <v>1908</v>
      </c>
      <c r="N454" s="8">
        <v>0</v>
      </c>
      <c r="O454" s="8">
        <v>1908</v>
      </c>
      <c r="P454" s="8">
        <v>0</v>
      </c>
      <c r="Q454" s="8">
        <v>0</v>
      </c>
      <c r="R454" s="8">
        <v>658.12450000000001</v>
      </c>
      <c r="S454" s="8">
        <v>0</v>
      </c>
      <c r="T454" s="8">
        <v>0</v>
      </c>
      <c r="U454" s="8">
        <v>0</v>
      </c>
      <c r="V454" s="8">
        <v>0</v>
      </c>
      <c r="W454" s="8">
        <v>260</v>
      </c>
      <c r="X454" s="8">
        <v>0</v>
      </c>
      <c r="Y454" s="8">
        <v>260</v>
      </c>
      <c r="Z454" s="22">
        <v>0</v>
      </c>
      <c r="AA454" s="8">
        <f t="shared" si="631"/>
        <v>0</v>
      </c>
      <c r="AB454" s="24">
        <v>260</v>
      </c>
      <c r="AC454" s="24">
        <f t="shared" si="601"/>
        <v>0</v>
      </c>
      <c r="AD454" s="25"/>
    </row>
    <row r="455" spans="2:30">
      <c r="B455" s="16" t="s">
        <v>1</v>
      </c>
      <c r="C455" s="9" t="s">
        <v>28</v>
      </c>
      <c r="D455" s="8">
        <f>SUM(D456)</f>
        <v>0</v>
      </c>
      <c r="E455" s="8">
        <f>SUM(E456)</f>
        <v>0</v>
      </c>
      <c r="F455" s="8">
        <f t="shared" ref="F455:H456" si="709">SUM(F456)</f>
        <v>0</v>
      </c>
      <c r="G455" s="8">
        <f t="shared" si="709"/>
        <v>0</v>
      </c>
      <c r="H455" s="8">
        <f t="shared" si="709"/>
        <v>0</v>
      </c>
      <c r="I455" s="8">
        <f t="shared" ref="I455:L456" si="710">SUM(I456)</f>
        <v>0</v>
      </c>
      <c r="J455" s="8">
        <f t="shared" si="710"/>
        <v>0</v>
      </c>
      <c r="K455" s="8">
        <f t="shared" si="710"/>
        <v>0</v>
      </c>
      <c r="L455" s="8">
        <f t="shared" si="710"/>
        <v>0</v>
      </c>
      <c r="M455" s="8">
        <f>SUM(M456)</f>
        <v>0</v>
      </c>
      <c r="N455" s="8">
        <f>SUM(N456)</f>
        <v>0</v>
      </c>
      <c r="O455" s="8">
        <f t="shared" ref="O455:Q456" si="711">SUM(O456)</f>
        <v>0</v>
      </c>
      <c r="P455" s="8">
        <f t="shared" si="711"/>
        <v>0</v>
      </c>
      <c r="Q455" s="8">
        <f t="shared" si="711"/>
        <v>0</v>
      </c>
      <c r="R455" s="8">
        <f t="shared" ref="R455:V456" si="712">SUM(R456)</f>
        <v>0</v>
      </c>
      <c r="S455" s="8">
        <f t="shared" si="712"/>
        <v>0</v>
      </c>
      <c r="T455" s="8">
        <f t="shared" si="712"/>
        <v>0</v>
      </c>
      <c r="U455" s="8">
        <f t="shared" si="712"/>
        <v>0</v>
      </c>
      <c r="V455" s="8">
        <f t="shared" si="712"/>
        <v>0</v>
      </c>
      <c r="W455" s="8">
        <f t="shared" ref="W455:AB456" si="713">SUM(W456)</f>
        <v>1682</v>
      </c>
      <c r="X455" s="8">
        <f t="shared" si="713"/>
        <v>0</v>
      </c>
      <c r="Y455" s="8">
        <f t="shared" si="713"/>
        <v>1682</v>
      </c>
      <c r="Z455" s="22">
        <f t="shared" si="713"/>
        <v>0</v>
      </c>
      <c r="AA455" s="8">
        <f t="shared" si="631"/>
        <v>0</v>
      </c>
      <c r="AB455" s="24">
        <f t="shared" si="713"/>
        <v>1682</v>
      </c>
      <c r="AC455" s="24">
        <f t="shared" ref="AC455:AC518" si="714">AB455-Y455</f>
        <v>0</v>
      </c>
      <c r="AD455" s="25"/>
    </row>
    <row r="456" spans="2:30">
      <c r="B456" s="16" t="s">
        <v>1</v>
      </c>
      <c r="C456" s="10" t="s">
        <v>29</v>
      </c>
      <c r="D456" s="8">
        <f>SUM(D457)</f>
        <v>0</v>
      </c>
      <c r="E456" s="8">
        <f>SUM(E457)</f>
        <v>0</v>
      </c>
      <c r="F456" s="8">
        <f t="shared" si="709"/>
        <v>0</v>
      </c>
      <c r="G456" s="8">
        <f t="shared" si="709"/>
        <v>0</v>
      </c>
      <c r="H456" s="8">
        <f t="shared" si="709"/>
        <v>0</v>
      </c>
      <c r="I456" s="8">
        <f t="shared" si="710"/>
        <v>0</v>
      </c>
      <c r="J456" s="8">
        <f t="shared" si="710"/>
        <v>0</v>
      </c>
      <c r="K456" s="8">
        <f t="shared" si="710"/>
        <v>0</v>
      </c>
      <c r="L456" s="8">
        <f t="shared" si="710"/>
        <v>0</v>
      </c>
      <c r="M456" s="8">
        <f>SUM(M457)</f>
        <v>0</v>
      </c>
      <c r="N456" s="8">
        <f>SUM(N457)</f>
        <v>0</v>
      </c>
      <c r="O456" s="8">
        <f t="shared" si="711"/>
        <v>0</v>
      </c>
      <c r="P456" s="8">
        <f t="shared" si="711"/>
        <v>0</v>
      </c>
      <c r="Q456" s="8">
        <f t="shared" si="711"/>
        <v>0</v>
      </c>
      <c r="R456" s="8">
        <f t="shared" si="712"/>
        <v>0</v>
      </c>
      <c r="S456" s="8">
        <f t="shared" si="712"/>
        <v>0</v>
      </c>
      <c r="T456" s="8">
        <f t="shared" si="712"/>
        <v>0</v>
      </c>
      <c r="U456" s="8">
        <f t="shared" si="712"/>
        <v>0</v>
      </c>
      <c r="V456" s="8">
        <f t="shared" si="712"/>
        <v>0</v>
      </c>
      <c r="W456" s="8">
        <f t="shared" si="713"/>
        <v>1682</v>
      </c>
      <c r="X456" s="8">
        <f t="shared" si="713"/>
        <v>0</v>
      </c>
      <c r="Y456" s="8">
        <f t="shared" si="713"/>
        <v>1682</v>
      </c>
      <c r="Z456" s="22">
        <f t="shared" si="713"/>
        <v>0</v>
      </c>
      <c r="AA456" s="8">
        <f t="shared" si="631"/>
        <v>0</v>
      </c>
      <c r="AB456" s="24">
        <f t="shared" si="713"/>
        <v>1682</v>
      </c>
      <c r="AC456" s="24">
        <f t="shared" si="714"/>
        <v>0</v>
      </c>
      <c r="AD456" s="25"/>
    </row>
    <row r="457" spans="2:30" ht="30">
      <c r="B457" s="16" t="s">
        <v>1</v>
      </c>
      <c r="C457" s="11" t="s">
        <v>30</v>
      </c>
      <c r="D457" s="8">
        <v>0</v>
      </c>
      <c r="E457" s="8">
        <v>0</v>
      </c>
      <c r="F457" s="8">
        <v>0</v>
      </c>
      <c r="G457" s="8">
        <v>0</v>
      </c>
      <c r="H457" s="8">
        <v>0</v>
      </c>
      <c r="I457" s="8">
        <v>0</v>
      </c>
      <c r="J457" s="8">
        <v>0</v>
      </c>
      <c r="K457" s="8">
        <v>0</v>
      </c>
      <c r="L457" s="8">
        <v>0</v>
      </c>
      <c r="M457" s="8">
        <v>0</v>
      </c>
      <c r="N457" s="8">
        <v>0</v>
      </c>
      <c r="O457" s="8">
        <v>0</v>
      </c>
      <c r="P457" s="8">
        <v>0</v>
      </c>
      <c r="Q457" s="8">
        <v>0</v>
      </c>
      <c r="R457" s="8">
        <v>0</v>
      </c>
      <c r="S457" s="8">
        <v>0</v>
      </c>
      <c r="T457" s="8">
        <v>0</v>
      </c>
      <c r="U457" s="8">
        <v>0</v>
      </c>
      <c r="V457" s="8">
        <v>0</v>
      </c>
      <c r="W457" s="8">
        <v>1682</v>
      </c>
      <c r="X457" s="8">
        <v>0</v>
      </c>
      <c r="Y457" s="8">
        <v>1682</v>
      </c>
      <c r="Z457" s="22">
        <v>0</v>
      </c>
      <c r="AA457" s="8">
        <f t="shared" si="631"/>
        <v>0</v>
      </c>
      <c r="AB457" s="24">
        <v>1682</v>
      </c>
      <c r="AC457" s="24">
        <f t="shared" si="714"/>
        <v>0</v>
      </c>
      <c r="AD457" s="25"/>
    </row>
    <row r="458" spans="2:30" ht="45">
      <c r="B458" s="16" t="s">
        <v>169</v>
      </c>
      <c r="C458" s="5" t="s">
        <v>170</v>
      </c>
      <c r="D458" s="6">
        <f t="shared" ref="D458:Z458" si="715">SUM(D459,D468)</f>
        <v>1660</v>
      </c>
      <c r="E458" s="6">
        <f t="shared" si="715"/>
        <v>0</v>
      </c>
      <c r="F458" s="6">
        <f t="shared" si="715"/>
        <v>1623.4</v>
      </c>
      <c r="G458" s="6">
        <f t="shared" si="715"/>
        <v>0</v>
      </c>
      <c r="H458" s="6">
        <f t="shared" si="715"/>
        <v>0</v>
      </c>
      <c r="I458" s="6">
        <f t="shared" si="715"/>
        <v>1599.0094099999999</v>
      </c>
      <c r="J458" s="6">
        <f t="shared" si="715"/>
        <v>0</v>
      </c>
      <c r="K458" s="6">
        <f t="shared" si="715"/>
        <v>16403.350180000001</v>
      </c>
      <c r="L458" s="6">
        <f t="shared" si="715"/>
        <v>0</v>
      </c>
      <c r="M458" s="6">
        <f t="shared" si="715"/>
        <v>2300</v>
      </c>
      <c r="N458" s="6">
        <f t="shared" si="715"/>
        <v>0</v>
      </c>
      <c r="O458" s="6">
        <f t="shared" si="715"/>
        <v>2300</v>
      </c>
      <c r="P458" s="6">
        <f t="shared" si="715"/>
        <v>0</v>
      </c>
      <c r="Q458" s="6">
        <f t="shared" si="715"/>
        <v>0</v>
      </c>
      <c r="R458" s="6">
        <f t="shared" si="715"/>
        <v>1288.7827299999999</v>
      </c>
      <c r="S458" s="6">
        <f t="shared" si="715"/>
        <v>0</v>
      </c>
      <c r="T458" s="6">
        <f t="shared" si="715"/>
        <v>0</v>
      </c>
      <c r="U458" s="6">
        <f t="shared" si="715"/>
        <v>4907.7634500000004</v>
      </c>
      <c r="V458" s="6">
        <f t="shared" si="715"/>
        <v>0</v>
      </c>
      <c r="W458" s="6">
        <f t="shared" si="715"/>
        <v>3025</v>
      </c>
      <c r="X458" s="6">
        <f t="shared" si="715"/>
        <v>0</v>
      </c>
      <c r="Y458" s="6">
        <f t="shared" si="715"/>
        <v>3025</v>
      </c>
      <c r="Z458" s="21">
        <f t="shared" si="715"/>
        <v>0</v>
      </c>
      <c r="AA458" s="6">
        <f t="shared" si="631"/>
        <v>0</v>
      </c>
      <c r="AB458" s="12">
        <f t="shared" ref="AB458" si="716">SUM(AB459,AB468)</f>
        <v>3025</v>
      </c>
      <c r="AC458" s="12">
        <f t="shared" si="714"/>
        <v>0</v>
      </c>
      <c r="AD458" s="25"/>
    </row>
    <row r="459" spans="2:30">
      <c r="B459" s="16" t="s">
        <v>1</v>
      </c>
      <c r="C459" s="7" t="s">
        <v>22</v>
      </c>
      <c r="D459" s="8">
        <f t="shared" ref="D459:Z459" si="717">SUM(D460:D464)</f>
        <v>1660</v>
      </c>
      <c r="E459" s="8">
        <f t="shared" si="717"/>
        <v>0</v>
      </c>
      <c r="F459" s="8">
        <f t="shared" si="717"/>
        <v>1623.4</v>
      </c>
      <c r="G459" s="8">
        <f t="shared" si="717"/>
        <v>0</v>
      </c>
      <c r="H459" s="8">
        <f t="shared" si="717"/>
        <v>0</v>
      </c>
      <c r="I459" s="8">
        <f t="shared" si="717"/>
        <v>1599.0094099999999</v>
      </c>
      <c r="J459" s="8">
        <f t="shared" si="717"/>
        <v>0</v>
      </c>
      <c r="K459" s="8">
        <f t="shared" si="717"/>
        <v>13632.18477</v>
      </c>
      <c r="L459" s="8">
        <f t="shared" si="717"/>
        <v>0</v>
      </c>
      <c r="M459" s="8">
        <f t="shared" si="717"/>
        <v>2300</v>
      </c>
      <c r="N459" s="8">
        <f t="shared" si="717"/>
        <v>0</v>
      </c>
      <c r="O459" s="8">
        <f t="shared" si="717"/>
        <v>2300</v>
      </c>
      <c r="P459" s="8">
        <f t="shared" si="717"/>
        <v>0</v>
      </c>
      <c r="Q459" s="8">
        <f t="shared" si="717"/>
        <v>0</v>
      </c>
      <c r="R459" s="8">
        <f t="shared" si="717"/>
        <v>1288.7827299999999</v>
      </c>
      <c r="S459" s="8">
        <f t="shared" si="717"/>
        <v>0</v>
      </c>
      <c r="T459" s="8">
        <f t="shared" si="717"/>
        <v>0</v>
      </c>
      <c r="U459" s="8">
        <f t="shared" si="717"/>
        <v>4633.0041700000002</v>
      </c>
      <c r="V459" s="8">
        <f t="shared" si="717"/>
        <v>0</v>
      </c>
      <c r="W459" s="8">
        <f t="shared" si="717"/>
        <v>3025</v>
      </c>
      <c r="X459" s="8">
        <f t="shared" si="717"/>
        <v>0</v>
      </c>
      <c r="Y459" s="8">
        <f t="shared" si="717"/>
        <v>3025</v>
      </c>
      <c r="Z459" s="22">
        <f t="shared" si="717"/>
        <v>0</v>
      </c>
      <c r="AA459" s="8">
        <f t="shared" si="631"/>
        <v>0</v>
      </c>
      <c r="AB459" s="24">
        <f t="shared" ref="AB459" si="718">SUM(AB460:AB464)</f>
        <v>3025</v>
      </c>
      <c r="AC459" s="24">
        <f t="shared" si="714"/>
        <v>0</v>
      </c>
      <c r="AD459" s="25"/>
    </row>
    <row r="460" spans="2:30">
      <c r="B460" s="16" t="s">
        <v>1</v>
      </c>
      <c r="C460" s="9" t="s">
        <v>23</v>
      </c>
      <c r="D460" s="8">
        <v>0</v>
      </c>
      <c r="E460" s="8">
        <v>0</v>
      </c>
      <c r="F460" s="8">
        <v>0</v>
      </c>
      <c r="G460" s="8">
        <v>0</v>
      </c>
      <c r="H460" s="8">
        <v>0</v>
      </c>
      <c r="I460" s="8">
        <v>0</v>
      </c>
      <c r="J460" s="8">
        <v>0</v>
      </c>
      <c r="K460" s="8">
        <v>61.78</v>
      </c>
      <c r="L460" s="8">
        <v>0</v>
      </c>
      <c r="M460" s="8">
        <v>0</v>
      </c>
      <c r="N460" s="8">
        <v>0</v>
      </c>
      <c r="O460" s="8">
        <v>0</v>
      </c>
      <c r="P460" s="8">
        <v>0</v>
      </c>
      <c r="Q460" s="8">
        <v>0</v>
      </c>
      <c r="R460" s="8">
        <v>0</v>
      </c>
      <c r="S460" s="8">
        <v>0</v>
      </c>
      <c r="T460" s="8">
        <v>0</v>
      </c>
      <c r="U460" s="8">
        <v>39.32</v>
      </c>
      <c r="V460" s="8">
        <v>0</v>
      </c>
      <c r="W460" s="8">
        <v>0</v>
      </c>
      <c r="X460" s="8">
        <v>0</v>
      </c>
      <c r="Y460" s="8">
        <v>0</v>
      </c>
      <c r="Z460" s="22">
        <v>0</v>
      </c>
      <c r="AA460" s="8">
        <f t="shared" si="631"/>
        <v>0</v>
      </c>
      <c r="AB460" s="24">
        <v>0</v>
      </c>
      <c r="AC460" s="24">
        <f t="shared" si="714"/>
        <v>0</v>
      </c>
      <c r="AD460" s="25"/>
    </row>
    <row r="461" spans="2:30">
      <c r="B461" s="16" t="s">
        <v>1</v>
      </c>
      <c r="C461" s="9" t="s">
        <v>24</v>
      </c>
      <c r="D461" s="8">
        <v>1250</v>
      </c>
      <c r="E461" s="8">
        <v>0</v>
      </c>
      <c r="F461" s="8">
        <v>1343.4</v>
      </c>
      <c r="G461" s="8">
        <v>0</v>
      </c>
      <c r="H461" s="8">
        <v>0</v>
      </c>
      <c r="I461" s="8">
        <v>1343.35502</v>
      </c>
      <c r="J461" s="8">
        <v>0</v>
      </c>
      <c r="K461" s="8">
        <v>2597.2297899999999</v>
      </c>
      <c r="L461" s="8">
        <v>0</v>
      </c>
      <c r="M461" s="8">
        <v>1890</v>
      </c>
      <c r="N461" s="8">
        <v>0</v>
      </c>
      <c r="O461" s="8">
        <v>1890</v>
      </c>
      <c r="P461" s="8">
        <v>0</v>
      </c>
      <c r="Q461" s="8">
        <v>0</v>
      </c>
      <c r="R461" s="8">
        <v>1152.6313</v>
      </c>
      <c r="S461" s="8">
        <v>0</v>
      </c>
      <c r="T461" s="8">
        <v>0</v>
      </c>
      <c r="U461" s="8">
        <v>2440.7548700000002</v>
      </c>
      <c r="V461" s="8">
        <v>0</v>
      </c>
      <c r="W461" s="8">
        <v>0</v>
      </c>
      <c r="X461" s="8">
        <v>0</v>
      </c>
      <c r="Y461" s="8">
        <v>0</v>
      </c>
      <c r="Z461" s="22">
        <v>0</v>
      </c>
      <c r="AA461" s="8">
        <f t="shared" si="631"/>
        <v>0</v>
      </c>
      <c r="AB461" s="24">
        <v>0</v>
      </c>
      <c r="AC461" s="24">
        <f t="shared" si="714"/>
        <v>0</v>
      </c>
      <c r="AD461" s="25"/>
    </row>
    <row r="462" spans="2:30">
      <c r="B462" s="16" t="s">
        <v>1</v>
      </c>
      <c r="C462" s="9" t="s">
        <v>25</v>
      </c>
      <c r="D462" s="8">
        <v>0</v>
      </c>
      <c r="E462" s="8">
        <v>0</v>
      </c>
      <c r="F462" s="8">
        <v>0</v>
      </c>
      <c r="G462" s="8">
        <v>0</v>
      </c>
      <c r="H462" s="8">
        <v>0</v>
      </c>
      <c r="I462" s="8">
        <v>0</v>
      </c>
      <c r="J462" s="8">
        <v>0</v>
      </c>
      <c r="K462" s="8">
        <v>1794.40663</v>
      </c>
      <c r="L462" s="8">
        <v>0</v>
      </c>
      <c r="M462" s="8">
        <v>0</v>
      </c>
      <c r="N462" s="8">
        <v>0</v>
      </c>
      <c r="O462" s="8">
        <v>0</v>
      </c>
      <c r="P462" s="8">
        <v>0</v>
      </c>
      <c r="Q462" s="8">
        <v>0</v>
      </c>
      <c r="R462" s="8">
        <v>0</v>
      </c>
      <c r="S462" s="8">
        <v>0</v>
      </c>
      <c r="T462" s="8">
        <v>0</v>
      </c>
      <c r="U462" s="8">
        <v>0</v>
      </c>
      <c r="V462" s="8">
        <v>0</v>
      </c>
      <c r="W462" s="8">
        <v>0</v>
      </c>
      <c r="X462" s="8">
        <v>0</v>
      </c>
      <c r="Y462" s="8">
        <v>0</v>
      </c>
      <c r="Z462" s="22">
        <v>0</v>
      </c>
      <c r="AA462" s="8">
        <f t="shared" si="631"/>
        <v>0</v>
      </c>
      <c r="AB462" s="24">
        <v>0</v>
      </c>
      <c r="AC462" s="24">
        <f t="shared" si="714"/>
        <v>0</v>
      </c>
      <c r="AD462" s="25"/>
    </row>
    <row r="463" spans="2:30">
      <c r="B463" s="16" t="s">
        <v>1</v>
      </c>
      <c r="C463" s="9" t="s">
        <v>27</v>
      </c>
      <c r="D463" s="8">
        <v>410</v>
      </c>
      <c r="E463" s="8">
        <v>0</v>
      </c>
      <c r="F463" s="8">
        <v>280</v>
      </c>
      <c r="G463" s="8">
        <v>0</v>
      </c>
      <c r="H463" s="8">
        <v>0</v>
      </c>
      <c r="I463" s="8">
        <v>255.65439000000001</v>
      </c>
      <c r="J463" s="8">
        <v>0</v>
      </c>
      <c r="K463" s="8">
        <v>237.08</v>
      </c>
      <c r="L463" s="8">
        <v>0</v>
      </c>
      <c r="M463" s="8">
        <v>410</v>
      </c>
      <c r="N463" s="8">
        <v>0</v>
      </c>
      <c r="O463" s="8">
        <v>410</v>
      </c>
      <c r="P463" s="8">
        <v>0</v>
      </c>
      <c r="Q463" s="8">
        <v>0</v>
      </c>
      <c r="R463" s="8">
        <v>136.15143</v>
      </c>
      <c r="S463" s="8">
        <v>0</v>
      </c>
      <c r="T463" s="8">
        <v>0</v>
      </c>
      <c r="U463" s="8">
        <v>145.86000000000001</v>
      </c>
      <c r="V463" s="8">
        <v>0</v>
      </c>
      <c r="W463" s="8">
        <v>0</v>
      </c>
      <c r="X463" s="8">
        <v>0</v>
      </c>
      <c r="Y463" s="8">
        <v>0</v>
      </c>
      <c r="Z463" s="22">
        <v>0</v>
      </c>
      <c r="AA463" s="8">
        <f t="shared" si="631"/>
        <v>0</v>
      </c>
      <c r="AB463" s="24">
        <v>0</v>
      </c>
      <c r="AC463" s="24">
        <f t="shared" si="714"/>
        <v>0</v>
      </c>
      <c r="AD463" s="25"/>
    </row>
    <row r="464" spans="2:30">
      <c r="B464" s="16" t="s">
        <v>1</v>
      </c>
      <c r="C464" s="9" t="s">
        <v>28</v>
      </c>
      <c r="D464" s="8">
        <f t="shared" ref="D464:AB464" si="719">SUM(D465)</f>
        <v>0</v>
      </c>
      <c r="E464" s="8">
        <f t="shared" si="719"/>
        <v>0</v>
      </c>
      <c r="F464" s="8">
        <f t="shared" si="719"/>
        <v>0</v>
      </c>
      <c r="G464" s="8">
        <f t="shared" si="719"/>
        <v>0</v>
      </c>
      <c r="H464" s="8">
        <f t="shared" si="719"/>
        <v>0</v>
      </c>
      <c r="I464" s="8">
        <f t="shared" si="719"/>
        <v>0</v>
      </c>
      <c r="J464" s="8">
        <f t="shared" si="719"/>
        <v>0</v>
      </c>
      <c r="K464" s="8">
        <f t="shared" si="719"/>
        <v>8941.6883500000004</v>
      </c>
      <c r="L464" s="8">
        <f t="shared" si="719"/>
        <v>0</v>
      </c>
      <c r="M464" s="8">
        <f t="shared" si="719"/>
        <v>0</v>
      </c>
      <c r="N464" s="8">
        <f t="shared" si="719"/>
        <v>0</v>
      </c>
      <c r="O464" s="8">
        <f t="shared" si="719"/>
        <v>0</v>
      </c>
      <c r="P464" s="8">
        <f t="shared" si="719"/>
        <v>0</v>
      </c>
      <c r="Q464" s="8">
        <f t="shared" si="719"/>
        <v>0</v>
      </c>
      <c r="R464" s="8">
        <f t="shared" si="719"/>
        <v>0</v>
      </c>
      <c r="S464" s="8">
        <f t="shared" si="719"/>
        <v>0</v>
      </c>
      <c r="T464" s="8">
        <f t="shared" si="719"/>
        <v>0</v>
      </c>
      <c r="U464" s="8">
        <f t="shared" si="719"/>
        <v>2007.0692999999999</v>
      </c>
      <c r="V464" s="8">
        <f t="shared" si="719"/>
        <v>0</v>
      </c>
      <c r="W464" s="8">
        <f t="shared" si="719"/>
        <v>3025</v>
      </c>
      <c r="X464" s="8">
        <f t="shared" si="719"/>
        <v>0</v>
      </c>
      <c r="Y464" s="8">
        <f t="shared" si="719"/>
        <v>3025</v>
      </c>
      <c r="Z464" s="22">
        <f t="shared" si="719"/>
        <v>0</v>
      </c>
      <c r="AA464" s="8">
        <f t="shared" si="631"/>
        <v>0</v>
      </c>
      <c r="AB464" s="24">
        <f t="shared" si="719"/>
        <v>3025</v>
      </c>
      <c r="AC464" s="24">
        <f t="shared" si="714"/>
        <v>0</v>
      </c>
      <c r="AD464" s="25"/>
    </row>
    <row r="465" spans="2:30">
      <c r="B465" s="16" t="s">
        <v>1</v>
      </c>
      <c r="C465" s="10" t="s">
        <v>29</v>
      </c>
      <c r="D465" s="8">
        <f t="shared" ref="D465:Z465" si="720">SUM(D466:D467)</f>
        <v>0</v>
      </c>
      <c r="E465" s="8">
        <f t="shared" si="720"/>
        <v>0</v>
      </c>
      <c r="F465" s="8">
        <f t="shared" si="720"/>
        <v>0</v>
      </c>
      <c r="G465" s="8">
        <f t="shared" si="720"/>
        <v>0</v>
      </c>
      <c r="H465" s="8">
        <f t="shared" si="720"/>
        <v>0</v>
      </c>
      <c r="I465" s="8">
        <f t="shared" si="720"/>
        <v>0</v>
      </c>
      <c r="J465" s="8">
        <f t="shared" si="720"/>
        <v>0</v>
      </c>
      <c r="K465" s="8">
        <f t="shared" si="720"/>
        <v>8941.6883500000004</v>
      </c>
      <c r="L465" s="8">
        <f t="shared" si="720"/>
        <v>0</v>
      </c>
      <c r="M465" s="8">
        <f t="shared" si="720"/>
        <v>0</v>
      </c>
      <c r="N465" s="8">
        <f t="shared" si="720"/>
        <v>0</v>
      </c>
      <c r="O465" s="8">
        <f t="shared" si="720"/>
        <v>0</v>
      </c>
      <c r="P465" s="8">
        <f t="shared" si="720"/>
        <v>0</v>
      </c>
      <c r="Q465" s="8">
        <f t="shared" si="720"/>
        <v>0</v>
      </c>
      <c r="R465" s="8">
        <f t="shared" si="720"/>
        <v>0</v>
      </c>
      <c r="S465" s="8">
        <f t="shared" si="720"/>
        <v>0</v>
      </c>
      <c r="T465" s="8">
        <f t="shared" si="720"/>
        <v>0</v>
      </c>
      <c r="U465" s="8">
        <f t="shared" si="720"/>
        <v>2007.0692999999999</v>
      </c>
      <c r="V465" s="8">
        <f t="shared" si="720"/>
        <v>0</v>
      </c>
      <c r="W465" s="8">
        <f t="shared" si="720"/>
        <v>3025</v>
      </c>
      <c r="X465" s="8">
        <f t="shared" si="720"/>
        <v>0</v>
      </c>
      <c r="Y465" s="8">
        <f t="shared" si="720"/>
        <v>3025</v>
      </c>
      <c r="Z465" s="22">
        <f t="shared" si="720"/>
        <v>0</v>
      </c>
      <c r="AA465" s="8">
        <f t="shared" si="631"/>
        <v>0</v>
      </c>
      <c r="AB465" s="24">
        <f t="shared" ref="AB465" si="721">SUM(AB466:AB467)</f>
        <v>3025</v>
      </c>
      <c r="AC465" s="24">
        <f t="shared" si="714"/>
        <v>0</v>
      </c>
      <c r="AD465" s="25"/>
    </row>
    <row r="466" spans="2:30" ht="30">
      <c r="B466" s="16" t="s">
        <v>1</v>
      </c>
      <c r="C466" s="11" t="s">
        <v>30</v>
      </c>
      <c r="D466" s="8">
        <v>0</v>
      </c>
      <c r="E466" s="8">
        <v>0</v>
      </c>
      <c r="F466" s="8">
        <v>0</v>
      </c>
      <c r="G466" s="8">
        <v>0</v>
      </c>
      <c r="H466" s="8">
        <v>0</v>
      </c>
      <c r="I466" s="8">
        <v>0</v>
      </c>
      <c r="J466" s="8">
        <v>0</v>
      </c>
      <c r="K466" s="8">
        <v>5072.5056999999997</v>
      </c>
      <c r="L466" s="8">
        <v>0</v>
      </c>
      <c r="M466" s="8">
        <v>0</v>
      </c>
      <c r="N466" s="8">
        <v>0</v>
      </c>
      <c r="O466" s="8">
        <v>0</v>
      </c>
      <c r="P466" s="8">
        <v>0</v>
      </c>
      <c r="Q466" s="8">
        <v>0</v>
      </c>
      <c r="R466" s="8">
        <v>0</v>
      </c>
      <c r="S466" s="8">
        <v>0</v>
      </c>
      <c r="T466" s="8">
        <v>0</v>
      </c>
      <c r="U466" s="8">
        <v>1142.0141799999999</v>
      </c>
      <c r="V466" s="8">
        <v>0</v>
      </c>
      <c r="W466" s="8">
        <v>3025</v>
      </c>
      <c r="X466" s="8">
        <v>0</v>
      </c>
      <c r="Y466" s="8">
        <v>3025</v>
      </c>
      <c r="Z466" s="22">
        <v>0</v>
      </c>
      <c r="AA466" s="8">
        <f t="shared" si="631"/>
        <v>0</v>
      </c>
      <c r="AB466" s="24">
        <v>3025</v>
      </c>
      <c r="AC466" s="24">
        <f t="shared" si="714"/>
        <v>0</v>
      </c>
      <c r="AD466" s="25"/>
    </row>
    <row r="467" spans="2:30" ht="30">
      <c r="B467" s="16" t="s">
        <v>1</v>
      </c>
      <c r="C467" s="11" t="s">
        <v>31</v>
      </c>
      <c r="D467" s="8">
        <v>0</v>
      </c>
      <c r="E467" s="8">
        <v>0</v>
      </c>
      <c r="F467" s="8">
        <v>0</v>
      </c>
      <c r="G467" s="8">
        <v>0</v>
      </c>
      <c r="H467" s="8">
        <v>0</v>
      </c>
      <c r="I467" s="8">
        <v>0</v>
      </c>
      <c r="J467" s="8">
        <v>0</v>
      </c>
      <c r="K467" s="8">
        <v>3869.1826500000002</v>
      </c>
      <c r="L467" s="8">
        <v>0</v>
      </c>
      <c r="M467" s="8">
        <v>0</v>
      </c>
      <c r="N467" s="8">
        <v>0</v>
      </c>
      <c r="O467" s="8">
        <v>0</v>
      </c>
      <c r="P467" s="8">
        <v>0</v>
      </c>
      <c r="Q467" s="8">
        <v>0</v>
      </c>
      <c r="R467" s="8">
        <v>0</v>
      </c>
      <c r="S467" s="8">
        <v>0</v>
      </c>
      <c r="T467" s="8">
        <v>0</v>
      </c>
      <c r="U467" s="8">
        <v>865.05511999999999</v>
      </c>
      <c r="V467" s="8">
        <v>0</v>
      </c>
      <c r="W467" s="8">
        <v>0</v>
      </c>
      <c r="X467" s="8">
        <v>0</v>
      </c>
      <c r="Y467" s="8">
        <v>0</v>
      </c>
      <c r="Z467" s="22">
        <v>0</v>
      </c>
      <c r="AA467" s="8">
        <f t="shared" si="631"/>
        <v>0</v>
      </c>
      <c r="AB467" s="24">
        <v>0</v>
      </c>
      <c r="AC467" s="24">
        <f t="shared" si="714"/>
        <v>0</v>
      </c>
      <c r="AD467" s="25"/>
    </row>
    <row r="468" spans="2:30">
      <c r="B468" s="16" t="s">
        <v>1</v>
      </c>
      <c r="C468" s="7" t="s">
        <v>32</v>
      </c>
      <c r="D468" s="8">
        <v>0</v>
      </c>
      <c r="E468" s="8">
        <v>0</v>
      </c>
      <c r="F468" s="8">
        <v>0</v>
      </c>
      <c r="G468" s="8">
        <v>0</v>
      </c>
      <c r="H468" s="8">
        <v>0</v>
      </c>
      <c r="I468" s="8">
        <v>0</v>
      </c>
      <c r="J468" s="8">
        <v>0</v>
      </c>
      <c r="K468" s="8">
        <v>2771.1654100000001</v>
      </c>
      <c r="L468" s="8">
        <v>0</v>
      </c>
      <c r="M468" s="8">
        <v>0</v>
      </c>
      <c r="N468" s="8">
        <v>0</v>
      </c>
      <c r="O468" s="8">
        <v>0</v>
      </c>
      <c r="P468" s="8">
        <v>0</v>
      </c>
      <c r="Q468" s="8">
        <v>0</v>
      </c>
      <c r="R468" s="8">
        <v>0</v>
      </c>
      <c r="S468" s="8">
        <v>0</v>
      </c>
      <c r="T468" s="8">
        <v>0</v>
      </c>
      <c r="U468" s="8">
        <v>274.75927999999999</v>
      </c>
      <c r="V468" s="8">
        <v>0</v>
      </c>
      <c r="W468" s="8">
        <v>0</v>
      </c>
      <c r="X468" s="8">
        <v>0</v>
      </c>
      <c r="Y468" s="8">
        <v>0</v>
      </c>
      <c r="Z468" s="22">
        <v>0</v>
      </c>
      <c r="AA468" s="8">
        <f t="shared" ref="AA468:AA531" si="722">Y468-W468</f>
        <v>0</v>
      </c>
      <c r="AB468" s="24">
        <v>0</v>
      </c>
      <c r="AC468" s="24">
        <f t="shared" si="714"/>
        <v>0</v>
      </c>
      <c r="AD468" s="25"/>
    </row>
    <row r="469" spans="2:30">
      <c r="B469" s="16" t="s">
        <v>171</v>
      </c>
      <c r="C469" s="5" t="s">
        <v>172</v>
      </c>
      <c r="D469" s="6">
        <f>SUM(D480,D483,D489)</f>
        <v>12520</v>
      </c>
      <c r="E469" s="6">
        <f>SUM(E480,E483,E489)</f>
        <v>0</v>
      </c>
      <c r="F469" s="6">
        <f t="shared" ref="F469:H470" si="723">SUM(F480,F483,F489)</f>
        <v>11471.825000000001</v>
      </c>
      <c r="G469" s="6">
        <f t="shared" si="723"/>
        <v>0</v>
      </c>
      <c r="H469" s="6">
        <f t="shared" si="723"/>
        <v>0</v>
      </c>
      <c r="I469" s="6">
        <f t="shared" ref="I469:N470" si="724">SUM(I480,I483,I489)</f>
        <v>11443.40295</v>
      </c>
      <c r="J469" s="6">
        <f t="shared" si="724"/>
        <v>0</v>
      </c>
      <c r="K469" s="6">
        <f t="shared" si="724"/>
        <v>13305.57828</v>
      </c>
      <c r="L469" s="6">
        <f t="shared" si="724"/>
        <v>0</v>
      </c>
      <c r="M469" s="6">
        <f t="shared" si="724"/>
        <v>13480</v>
      </c>
      <c r="N469" s="6">
        <f t="shared" si="724"/>
        <v>0</v>
      </c>
      <c r="O469" s="6">
        <f t="shared" ref="O469:Q470" si="725">SUM(O480,O483,O489)</f>
        <v>13210</v>
      </c>
      <c r="P469" s="6">
        <f t="shared" si="725"/>
        <v>0</v>
      </c>
      <c r="Q469" s="6">
        <f t="shared" si="725"/>
        <v>0</v>
      </c>
      <c r="R469" s="6">
        <f t="shared" ref="R469:Z469" si="726">SUM(R480,R483,R489)</f>
        <v>5516.3585999999996</v>
      </c>
      <c r="S469" s="6">
        <f t="shared" si="726"/>
        <v>0</v>
      </c>
      <c r="T469" s="6">
        <f t="shared" si="726"/>
        <v>0</v>
      </c>
      <c r="U469" s="6">
        <f t="shared" si="726"/>
        <v>4634.8003500000004</v>
      </c>
      <c r="V469" s="6">
        <f t="shared" si="726"/>
        <v>0</v>
      </c>
      <c r="W469" s="6">
        <f t="shared" si="726"/>
        <v>14060</v>
      </c>
      <c r="X469" s="6">
        <f t="shared" si="726"/>
        <v>0</v>
      </c>
      <c r="Y469" s="6">
        <f t="shared" si="726"/>
        <v>14060</v>
      </c>
      <c r="Z469" s="21">
        <f t="shared" si="726"/>
        <v>0</v>
      </c>
      <c r="AA469" s="6">
        <f t="shared" si="722"/>
        <v>0</v>
      </c>
      <c r="AB469" s="12">
        <f t="shared" ref="AB469" si="727">SUM(AB480,AB483,AB489)</f>
        <v>14060</v>
      </c>
      <c r="AC469" s="12">
        <f t="shared" si="714"/>
        <v>0</v>
      </c>
      <c r="AD469" s="25"/>
    </row>
    <row r="470" spans="2:30">
      <c r="B470" s="16" t="s">
        <v>1</v>
      </c>
      <c r="C470" s="7" t="s">
        <v>22</v>
      </c>
      <c r="D470" s="8">
        <f>SUM(D481,D484,D490)</f>
        <v>12520</v>
      </c>
      <c r="E470" s="8">
        <f>SUM(E481,E484,E490)</f>
        <v>0</v>
      </c>
      <c r="F470" s="8">
        <f t="shared" si="723"/>
        <v>11471.825000000001</v>
      </c>
      <c r="G470" s="8">
        <f t="shared" si="723"/>
        <v>0</v>
      </c>
      <c r="H470" s="8">
        <f t="shared" si="723"/>
        <v>0</v>
      </c>
      <c r="I470" s="8">
        <f t="shared" si="724"/>
        <v>11443.40295</v>
      </c>
      <c r="J470" s="8">
        <f t="shared" si="724"/>
        <v>0</v>
      </c>
      <c r="K470" s="8">
        <f t="shared" si="724"/>
        <v>11552.06847</v>
      </c>
      <c r="L470" s="8">
        <f t="shared" si="724"/>
        <v>0</v>
      </c>
      <c r="M470" s="8">
        <f t="shared" si="724"/>
        <v>13480</v>
      </c>
      <c r="N470" s="8">
        <f t="shared" si="724"/>
        <v>0</v>
      </c>
      <c r="O470" s="8">
        <f t="shared" si="725"/>
        <v>13210</v>
      </c>
      <c r="P470" s="8">
        <f t="shared" si="725"/>
        <v>0</v>
      </c>
      <c r="Q470" s="8">
        <f t="shared" si="725"/>
        <v>0</v>
      </c>
      <c r="R470" s="8">
        <f t="shared" ref="R470:Z470" si="728">SUM(R481,R484,R490)</f>
        <v>5516.3585999999996</v>
      </c>
      <c r="S470" s="8">
        <f t="shared" si="728"/>
        <v>0</v>
      </c>
      <c r="T470" s="8">
        <f t="shared" si="728"/>
        <v>0</v>
      </c>
      <c r="U470" s="8">
        <f t="shared" si="728"/>
        <v>4634.8003500000004</v>
      </c>
      <c r="V470" s="8">
        <f t="shared" si="728"/>
        <v>0</v>
      </c>
      <c r="W470" s="8">
        <f t="shared" si="728"/>
        <v>14060</v>
      </c>
      <c r="X470" s="8">
        <f t="shared" si="728"/>
        <v>0</v>
      </c>
      <c r="Y470" s="8">
        <f t="shared" si="728"/>
        <v>14060</v>
      </c>
      <c r="Z470" s="22">
        <f t="shared" si="728"/>
        <v>0</v>
      </c>
      <c r="AA470" s="8">
        <f t="shared" si="722"/>
        <v>0</v>
      </c>
      <c r="AB470" s="24">
        <f t="shared" ref="AB470" si="729">SUM(AB481,AB484,AB490)</f>
        <v>14060</v>
      </c>
      <c r="AC470" s="24">
        <f t="shared" si="714"/>
        <v>0</v>
      </c>
      <c r="AD470" s="25"/>
    </row>
    <row r="471" spans="2:30">
      <c r="B471" s="16" t="s">
        <v>1</v>
      </c>
      <c r="C471" s="9" t="s">
        <v>23</v>
      </c>
      <c r="D471" s="8">
        <f t="shared" ref="D471:Z471" si="730">SUM(D491)</f>
        <v>0</v>
      </c>
      <c r="E471" s="8">
        <f t="shared" si="730"/>
        <v>0</v>
      </c>
      <c r="F471" s="8">
        <f t="shared" si="730"/>
        <v>0</v>
      </c>
      <c r="G471" s="8">
        <f t="shared" si="730"/>
        <v>0</v>
      </c>
      <c r="H471" s="8">
        <f t="shared" si="730"/>
        <v>0</v>
      </c>
      <c r="I471" s="8">
        <f t="shared" si="730"/>
        <v>0</v>
      </c>
      <c r="J471" s="8">
        <f t="shared" si="730"/>
        <v>0</v>
      </c>
      <c r="K471" s="8">
        <f t="shared" si="730"/>
        <v>123.07</v>
      </c>
      <c r="L471" s="8">
        <f t="shared" si="730"/>
        <v>0</v>
      </c>
      <c r="M471" s="8">
        <f t="shared" si="730"/>
        <v>0</v>
      </c>
      <c r="N471" s="8">
        <f t="shared" si="730"/>
        <v>0</v>
      </c>
      <c r="O471" s="8">
        <f t="shared" si="730"/>
        <v>0</v>
      </c>
      <c r="P471" s="8">
        <f t="shared" si="730"/>
        <v>0</v>
      </c>
      <c r="Q471" s="8">
        <f t="shared" si="730"/>
        <v>0</v>
      </c>
      <c r="R471" s="8">
        <f t="shared" si="730"/>
        <v>0</v>
      </c>
      <c r="S471" s="8">
        <f t="shared" si="730"/>
        <v>0</v>
      </c>
      <c r="T471" s="8">
        <f t="shared" si="730"/>
        <v>0</v>
      </c>
      <c r="U471" s="8">
        <f t="shared" si="730"/>
        <v>63.84</v>
      </c>
      <c r="V471" s="8">
        <f t="shared" si="730"/>
        <v>0</v>
      </c>
      <c r="W471" s="8">
        <f t="shared" si="730"/>
        <v>0</v>
      </c>
      <c r="X471" s="8">
        <f t="shared" si="730"/>
        <v>0</v>
      </c>
      <c r="Y471" s="8">
        <f t="shared" si="730"/>
        <v>0</v>
      </c>
      <c r="Z471" s="22">
        <f t="shared" si="730"/>
        <v>0</v>
      </c>
      <c r="AA471" s="8">
        <f t="shared" si="722"/>
        <v>0</v>
      </c>
      <c r="AB471" s="24">
        <f t="shared" ref="AB471" si="731">SUM(AB491)</f>
        <v>0</v>
      </c>
      <c r="AC471" s="24">
        <f t="shared" si="714"/>
        <v>0</v>
      </c>
      <c r="AD471" s="25"/>
    </row>
    <row r="472" spans="2:30">
      <c r="B472" s="16" t="s">
        <v>1</v>
      </c>
      <c r="C472" s="9" t="s">
        <v>24</v>
      </c>
      <c r="D472" s="8">
        <f t="shared" ref="D472:Z472" si="732">SUM(D485,D492)</f>
        <v>6415</v>
      </c>
      <c r="E472" s="8">
        <f t="shared" si="732"/>
        <v>0</v>
      </c>
      <c r="F472" s="8">
        <f t="shared" si="732"/>
        <v>5211.3249999999998</v>
      </c>
      <c r="G472" s="8">
        <f t="shared" si="732"/>
        <v>0</v>
      </c>
      <c r="H472" s="8">
        <f t="shared" si="732"/>
        <v>0</v>
      </c>
      <c r="I472" s="8">
        <f t="shared" si="732"/>
        <v>5182.9250300000003</v>
      </c>
      <c r="J472" s="8">
        <f t="shared" si="732"/>
        <v>0</v>
      </c>
      <c r="K472" s="8">
        <f t="shared" si="732"/>
        <v>905.30990999999995</v>
      </c>
      <c r="L472" s="8">
        <f t="shared" si="732"/>
        <v>0</v>
      </c>
      <c r="M472" s="8">
        <f t="shared" si="732"/>
        <v>5737</v>
      </c>
      <c r="N472" s="8">
        <f t="shared" si="732"/>
        <v>0</v>
      </c>
      <c r="O472" s="8">
        <f t="shared" si="732"/>
        <v>5737</v>
      </c>
      <c r="P472" s="8">
        <f t="shared" si="732"/>
        <v>0</v>
      </c>
      <c r="Q472" s="8">
        <f t="shared" si="732"/>
        <v>0</v>
      </c>
      <c r="R472" s="8">
        <f t="shared" si="732"/>
        <v>1752.4582399999999</v>
      </c>
      <c r="S472" s="8">
        <f t="shared" si="732"/>
        <v>0</v>
      </c>
      <c r="T472" s="8">
        <f t="shared" si="732"/>
        <v>0</v>
      </c>
      <c r="U472" s="8">
        <f t="shared" si="732"/>
        <v>3846.2411400000001</v>
      </c>
      <c r="V472" s="8">
        <f t="shared" si="732"/>
        <v>0</v>
      </c>
      <c r="W472" s="8">
        <f t="shared" si="732"/>
        <v>0</v>
      </c>
      <c r="X472" s="8">
        <f t="shared" si="732"/>
        <v>0</v>
      </c>
      <c r="Y472" s="8">
        <f t="shared" si="732"/>
        <v>0</v>
      </c>
      <c r="Z472" s="22">
        <f t="shared" si="732"/>
        <v>0</v>
      </c>
      <c r="AA472" s="8">
        <f t="shared" si="722"/>
        <v>0</v>
      </c>
      <c r="AB472" s="24">
        <f t="shared" ref="AB472" si="733">SUM(AB485,AB492)</f>
        <v>0</v>
      </c>
      <c r="AC472" s="24">
        <f t="shared" si="714"/>
        <v>0</v>
      </c>
      <c r="AD472" s="25"/>
    </row>
    <row r="473" spans="2:30">
      <c r="B473" s="16" t="s">
        <v>1</v>
      </c>
      <c r="C473" s="9" t="s">
        <v>25</v>
      </c>
      <c r="D473" s="8">
        <f t="shared" ref="D473:Z473" si="734">SUM(D493)</f>
        <v>0</v>
      </c>
      <c r="E473" s="8">
        <f t="shared" si="734"/>
        <v>0</v>
      </c>
      <c r="F473" s="8">
        <f t="shared" si="734"/>
        <v>0</v>
      </c>
      <c r="G473" s="8">
        <f t="shared" si="734"/>
        <v>0</v>
      </c>
      <c r="H473" s="8">
        <f t="shared" si="734"/>
        <v>0</v>
      </c>
      <c r="I473" s="8">
        <f t="shared" si="734"/>
        <v>0</v>
      </c>
      <c r="J473" s="8">
        <f t="shared" si="734"/>
        <v>0</v>
      </c>
      <c r="K473" s="8">
        <f t="shared" si="734"/>
        <v>7386.7416800000001</v>
      </c>
      <c r="L473" s="8">
        <f t="shared" si="734"/>
        <v>0</v>
      </c>
      <c r="M473" s="8">
        <f t="shared" si="734"/>
        <v>0</v>
      </c>
      <c r="N473" s="8">
        <f t="shared" si="734"/>
        <v>0</v>
      </c>
      <c r="O473" s="8">
        <f t="shared" si="734"/>
        <v>0</v>
      </c>
      <c r="P473" s="8">
        <f t="shared" si="734"/>
        <v>0</v>
      </c>
      <c r="Q473" s="8">
        <f t="shared" si="734"/>
        <v>0</v>
      </c>
      <c r="R473" s="8">
        <f t="shared" si="734"/>
        <v>0</v>
      </c>
      <c r="S473" s="8">
        <f t="shared" si="734"/>
        <v>0</v>
      </c>
      <c r="T473" s="8">
        <f t="shared" si="734"/>
        <v>0</v>
      </c>
      <c r="U473" s="8">
        <f t="shared" si="734"/>
        <v>0</v>
      </c>
      <c r="V473" s="8">
        <f t="shared" si="734"/>
        <v>0</v>
      </c>
      <c r="W473" s="8">
        <f t="shared" si="734"/>
        <v>0</v>
      </c>
      <c r="X473" s="8">
        <f t="shared" si="734"/>
        <v>0</v>
      </c>
      <c r="Y473" s="8">
        <f t="shared" si="734"/>
        <v>0</v>
      </c>
      <c r="Z473" s="22">
        <f t="shared" si="734"/>
        <v>0</v>
      </c>
      <c r="AA473" s="8">
        <f t="shared" si="722"/>
        <v>0</v>
      </c>
      <c r="AB473" s="24">
        <f t="shared" ref="AB473" si="735">SUM(AB493)</f>
        <v>0</v>
      </c>
      <c r="AC473" s="24">
        <f t="shared" si="714"/>
        <v>0</v>
      </c>
      <c r="AD473" s="25"/>
    </row>
    <row r="474" spans="2:30">
      <c r="B474" s="16" t="s">
        <v>1</v>
      </c>
      <c r="C474" s="9" t="s">
        <v>27</v>
      </c>
      <c r="D474" s="8">
        <f t="shared" ref="D474:Z474" si="736">SUM(D482,D494)</f>
        <v>6105</v>
      </c>
      <c r="E474" s="8">
        <f t="shared" si="736"/>
        <v>0</v>
      </c>
      <c r="F474" s="8">
        <f t="shared" si="736"/>
        <v>6260.5</v>
      </c>
      <c r="G474" s="8">
        <f t="shared" si="736"/>
        <v>0</v>
      </c>
      <c r="H474" s="8">
        <f t="shared" si="736"/>
        <v>0</v>
      </c>
      <c r="I474" s="8">
        <f t="shared" si="736"/>
        <v>6260.4779200000003</v>
      </c>
      <c r="J474" s="8">
        <f t="shared" si="736"/>
        <v>0</v>
      </c>
      <c r="K474" s="8">
        <f t="shared" si="736"/>
        <v>9.7740600000000004</v>
      </c>
      <c r="L474" s="8">
        <f t="shared" si="736"/>
        <v>0</v>
      </c>
      <c r="M474" s="8">
        <f t="shared" si="736"/>
        <v>7743</v>
      </c>
      <c r="N474" s="8">
        <f t="shared" si="736"/>
        <v>0</v>
      </c>
      <c r="O474" s="8">
        <f t="shared" si="736"/>
        <v>7473</v>
      </c>
      <c r="P474" s="8">
        <f t="shared" si="736"/>
        <v>0</v>
      </c>
      <c r="Q474" s="8">
        <f t="shared" si="736"/>
        <v>0</v>
      </c>
      <c r="R474" s="8">
        <f t="shared" si="736"/>
        <v>3763.9003600000001</v>
      </c>
      <c r="S474" s="8">
        <f t="shared" si="736"/>
        <v>0</v>
      </c>
      <c r="T474" s="8">
        <f t="shared" si="736"/>
        <v>0</v>
      </c>
      <c r="U474" s="8">
        <f t="shared" si="736"/>
        <v>0</v>
      </c>
      <c r="V474" s="8">
        <f t="shared" si="736"/>
        <v>0</v>
      </c>
      <c r="W474" s="8">
        <f t="shared" si="736"/>
        <v>8370</v>
      </c>
      <c r="X474" s="8">
        <f t="shared" si="736"/>
        <v>0</v>
      </c>
      <c r="Y474" s="8">
        <f t="shared" si="736"/>
        <v>8370</v>
      </c>
      <c r="Z474" s="22">
        <f t="shared" si="736"/>
        <v>0</v>
      </c>
      <c r="AA474" s="8">
        <f t="shared" si="722"/>
        <v>0</v>
      </c>
      <c r="AB474" s="24">
        <f t="shared" ref="AB474" si="737">SUM(AB482,AB494)</f>
        <v>8370</v>
      </c>
      <c r="AC474" s="24">
        <f t="shared" si="714"/>
        <v>0</v>
      </c>
      <c r="AD474" s="25"/>
    </row>
    <row r="475" spans="2:30">
      <c r="B475" s="16" t="s">
        <v>1</v>
      </c>
      <c r="C475" s="9" t="s">
        <v>28</v>
      </c>
      <c r="D475" s="8">
        <f t="shared" ref="D475:E477" si="738">SUM(D486,D495)</f>
        <v>0</v>
      </c>
      <c r="E475" s="8">
        <f t="shared" si="738"/>
        <v>0</v>
      </c>
      <c r="F475" s="8">
        <f t="shared" ref="F475:H477" si="739">SUM(F486,F495)</f>
        <v>0</v>
      </c>
      <c r="G475" s="8">
        <f t="shared" si="739"/>
        <v>0</v>
      </c>
      <c r="H475" s="8">
        <f t="shared" si="739"/>
        <v>0</v>
      </c>
      <c r="I475" s="8">
        <f t="shared" ref="I475:L477" si="740">SUM(I486,I495)</f>
        <v>0</v>
      </c>
      <c r="J475" s="8">
        <f t="shared" si="740"/>
        <v>0</v>
      </c>
      <c r="K475" s="8">
        <f t="shared" si="740"/>
        <v>3127.1728199999998</v>
      </c>
      <c r="L475" s="8">
        <f t="shared" si="740"/>
        <v>0</v>
      </c>
      <c r="M475" s="8">
        <f t="shared" ref="M475:N477" si="741">SUM(M486,M495)</f>
        <v>0</v>
      </c>
      <c r="N475" s="8">
        <f t="shared" si="741"/>
        <v>0</v>
      </c>
      <c r="O475" s="8">
        <f t="shared" ref="O475:Q477" si="742">SUM(O486,O495)</f>
        <v>0</v>
      </c>
      <c r="P475" s="8">
        <f t="shared" si="742"/>
        <v>0</v>
      </c>
      <c r="Q475" s="8">
        <f t="shared" si="742"/>
        <v>0</v>
      </c>
      <c r="R475" s="8">
        <f t="shared" ref="R475:V477" si="743">SUM(R486,R495)</f>
        <v>0</v>
      </c>
      <c r="S475" s="8">
        <f t="shared" si="743"/>
        <v>0</v>
      </c>
      <c r="T475" s="8">
        <f t="shared" si="743"/>
        <v>0</v>
      </c>
      <c r="U475" s="8">
        <f t="shared" si="743"/>
        <v>724.71920999999998</v>
      </c>
      <c r="V475" s="8">
        <f t="shared" si="743"/>
        <v>0</v>
      </c>
      <c r="W475" s="8">
        <f t="shared" ref="W475:X477" si="744">SUM(W486,W495)</f>
        <v>5690</v>
      </c>
      <c r="X475" s="8">
        <f t="shared" si="744"/>
        <v>0</v>
      </c>
      <c r="Y475" s="8">
        <f t="shared" ref="Y475:Z477" si="745">SUM(Y486,Y495)</f>
        <v>5690</v>
      </c>
      <c r="Z475" s="22">
        <f t="shared" si="745"/>
        <v>0</v>
      </c>
      <c r="AA475" s="8">
        <f t="shared" si="722"/>
        <v>0</v>
      </c>
      <c r="AB475" s="24">
        <f t="shared" ref="AB475" si="746">SUM(AB486,AB495)</f>
        <v>5690</v>
      </c>
      <c r="AC475" s="24">
        <f t="shared" si="714"/>
        <v>0</v>
      </c>
      <c r="AD475" s="25"/>
    </row>
    <row r="476" spans="2:30">
      <c r="B476" s="16" t="s">
        <v>1</v>
      </c>
      <c r="C476" s="10" t="s">
        <v>29</v>
      </c>
      <c r="D476" s="8">
        <f t="shared" si="738"/>
        <v>0</v>
      </c>
      <c r="E476" s="8">
        <f t="shared" si="738"/>
        <v>0</v>
      </c>
      <c r="F476" s="8">
        <f t="shared" si="739"/>
        <v>0</v>
      </c>
      <c r="G476" s="8">
        <f t="shared" si="739"/>
        <v>0</v>
      </c>
      <c r="H476" s="8">
        <f t="shared" si="739"/>
        <v>0</v>
      </c>
      <c r="I476" s="8">
        <f t="shared" si="740"/>
        <v>0</v>
      </c>
      <c r="J476" s="8">
        <f t="shared" si="740"/>
        <v>0</v>
      </c>
      <c r="K476" s="8">
        <f t="shared" si="740"/>
        <v>3127.1728199999998</v>
      </c>
      <c r="L476" s="8">
        <f t="shared" si="740"/>
        <v>0</v>
      </c>
      <c r="M476" s="8">
        <f t="shared" si="741"/>
        <v>0</v>
      </c>
      <c r="N476" s="8">
        <f t="shared" si="741"/>
        <v>0</v>
      </c>
      <c r="O476" s="8">
        <f t="shared" si="742"/>
        <v>0</v>
      </c>
      <c r="P476" s="8">
        <f t="shared" si="742"/>
        <v>0</v>
      </c>
      <c r="Q476" s="8">
        <f t="shared" si="742"/>
        <v>0</v>
      </c>
      <c r="R476" s="8">
        <f t="shared" si="743"/>
        <v>0</v>
      </c>
      <c r="S476" s="8">
        <f t="shared" si="743"/>
        <v>0</v>
      </c>
      <c r="T476" s="8">
        <f t="shared" si="743"/>
        <v>0</v>
      </c>
      <c r="U476" s="8">
        <f t="shared" si="743"/>
        <v>724.71920999999998</v>
      </c>
      <c r="V476" s="8">
        <f t="shared" si="743"/>
        <v>0</v>
      </c>
      <c r="W476" s="8">
        <f t="shared" si="744"/>
        <v>5690</v>
      </c>
      <c r="X476" s="8">
        <f t="shared" si="744"/>
        <v>0</v>
      </c>
      <c r="Y476" s="8">
        <f t="shared" si="745"/>
        <v>5690</v>
      </c>
      <c r="Z476" s="22">
        <f t="shared" si="745"/>
        <v>0</v>
      </c>
      <c r="AA476" s="8">
        <f t="shared" si="722"/>
        <v>0</v>
      </c>
      <c r="AB476" s="24">
        <f t="shared" ref="AB476" si="747">SUM(AB487,AB496)</f>
        <v>5690</v>
      </c>
      <c r="AC476" s="24">
        <f t="shared" si="714"/>
        <v>0</v>
      </c>
      <c r="AD476" s="25"/>
    </row>
    <row r="477" spans="2:30" ht="30">
      <c r="B477" s="16" t="s">
        <v>1</v>
      </c>
      <c r="C477" s="11" t="s">
        <v>30</v>
      </c>
      <c r="D477" s="8">
        <f t="shared" si="738"/>
        <v>0</v>
      </c>
      <c r="E477" s="8">
        <f t="shared" si="738"/>
        <v>0</v>
      </c>
      <c r="F477" s="8">
        <f t="shared" si="739"/>
        <v>0</v>
      </c>
      <c r="G477" s="8">
        <f t="shared" si="739"/>
        <v>0</v>
      </c>
      <c r="H477" s="8">
        <f t="shared" si="739"/>
        <v>0</v>
      </c>
      <c r="I477" s="8">
        <f t="shared" si="740"/>
        <v>0</v>
      </c>
      <c r="J477" s="8">
        <f t="shared" si="740"/>
        <v>0</v>
      </c>
      <c r="K477" s="8">
        <f t="shared" si="740"/>
        <v>2290.44722</v>
      </c>
      <c r="L477" s="8">
        <f t="shared" si="740"/>
        <v>0</v>
      </c>
      <c r="M477" s="8">
        <f t="shared" si="741"/>
        <v>0</v>
      </c>
      <c r="N477" s="8">
        <f t="shared" si="741"/>
        <v>0</v>
      </c>
      <c r="O477" s="8">
        <f t="shared" si="742"/>
        <v>0</v>
      </c>
      <c r="P477" s="8">
        <f t="shared" si="742"/>
        <v>0</v>
      </c>
      <c r="Q477" s="8">
        <f t="shared" si="742"/>
        <v>0</v>
      </c>
      <c r="R477" s="8">
        <f t="shared" si="743"/>
        <v>0</v>
      </c>
      <c r="S477" s="8">
        <f t="shared" si="743"/>
        <v>0</v>
      </c>
      <c r="T477" s="8">
        <f t="shared" si="743"/>
        <v>0</v>
      </c>
      <c r="U477" s="8">
        <f t="shared" si="743"/>
        <v>724.71920999999998</v>
      </c>
      <c r="V477" s="8">
        <f t="shared" si="743"/>
        <v>0</v>
      </c>
      <c r="W477" s="8">
        <f t="shared" si="744"/>
        <v>5690</v>
      </c>
      <c r="X477" s="8">
        <f t="shared" si="744"/>
        <v>0</v>
      </c>
      <c r="Y477" s="8">
        <f t="shared" si="745"/>
        <v>5690</v>
      </c>
      <c r="Z477" s="22">
        <f t="shared" si="745"/>
        <v>0</v>
      </c>
      <c r="AA477" s="8">
        <f t="shared" si="722"/>
        <v>0</v>
      </c>
      <c r="AB477" s="24">
        <f t="shared" ref="AB477" si="748">SUM(AB488,AB497)</f>
        <v>5690</v>
      </c>
      <c r="AC477" s="24">
        <f t="shared" si="714"/>
        <v>0</v>
      </c>
      <c r="AD477" s="25"/>
    </row>
    <row r="478" spans="2:30" ht="30">
      <c r="B478" s="16" t="s">
        <v>1</v>
      </c>
      <c r="C478" s="11" t="s">
        <v>31</v>
      </c>
      <c r="D478" s="8">
        <f>SUM(D498)</f>
        <v>0</v>
      </c>
      <c r="E478" s="8">
        <f>SUM(E498)</f>
        <v>0</v>
      </c>
      <c r="F478" s="8">
        <f t="shared" ref="F478:H479" si="749">SUM(F498)</f>
        <v>0</v>
      </c>
      <c r="G478" s="8">
        <f t="shared" si="749"/>
        <v>0</v>
      </c>
      <c r="H478" s="8">
        <f t="shared" si="749"/>
        <v>0</v>
      </c>
      <c r="I478" s="8">
        <f t="shared" ref="I478:N479" si="750">SUM(I498)</f>
        <v>0</v>
      </c>
      <c r="J478" s="8">
        <f t="shared" si="750"/>
        <v>0</v>
      </c>
      <c r="K478" s="8">
        <f t="shared" si="750"/>
        <v>836.72559999999999</v>
      </c>
      <c r="L478" s="8">
        <f t="shared" si="750"/>
        <v>0</v>
      </c>
      <c r="M478" s="8">
        <f t="shared" si="750"/>
        <v>0</v>
      </c>
      <c r="N478" s="8">
        <f t="shared" si="750"/>
        <v>0</v>
      </c>
      <c r="O478" s="8">
        <f t="shared" ref="O478:Q479" si="751">SUM(O498)</f>
        <v>0</v>
      </c>
      <c r="P478" s="8">
        <f t="shared" si="751"/>
        <v>0</v>
      </c>
      <c r="Q478" s="8">
        <f t="shared" si="751"/>
        <v>0</v>
      </c>
      <c r="R478" s="8">
        <f t="shared" ref="R478:Z478" si="752">SUM(R498)</f>
        <v>0</v>
      </c>
      <c r="S478" s="8">
        <f t="shared" si="752"/>
        <v>0</v>
      </c>
      <c r="T478" s="8">
        <f t="shared" si="752"/>
        <v>0</v>
      </c>
      <c r="U478" s="8">
        <f t="shared" si="752"/>
        <v>0</v>
      </c>
      <c r="V478" s="8">
        <f t="shared" si="752"/>
        <v>0</v>
      </c>
      <c r="W478" s="8">
        <f t="shared" si="752"/>
        <v>0</v>
      </c>
      <c r="X478" s="8">
        <f t="shared" si="752"/>
        <v>0</v>
      </c>
      <c r="Y478" s="8">
        <f t="shared" si="752"/>
        <v>0</v>
      </c>
      <c r="Z478" s="22">
        <f t="shared" si="752"/>
        <v>0</v>
      </c>
      <c r="AA478" s="8">
        <f t="shared" si="722"/>
        <v>0</v>
      </c>
      <c r="AB478" s="24">
        <f t="shared" ref="AB478" si="753">SUM(AB498)</f>
        <v>0</v>
      </c>
      <c r="AC478" s="24">
        <f t="shared" si="714"/>
        <v>0</v>
      </c>
      <c r="AD478" s="25"/>
    </row>
    <row r="479" spans="2:30">
      <c r="B479" s="16" t="s">
        <v>1</v>
      </c>
      <c r="C479" s="7" t="s">
        <v>32</v>
      </c>
      <c r="D479" s="8">
        <f>SUM(D499)</f>
        <v>0</v>
      </c>
      <c r="E479" s="8">
        <f>SUM(E499)</f>
        <v>0</v>
      </c>
      <c r="F479" s="8">
        <f t="shared" si="749"/>
        <v>0</v>
      </c>
      <c r="G479" s="8">
        <f t="shared" si="749"/>
        <v>0</v>
      </c>
      <c r="H479" s="8">
        <f t="shared" si="749"/>
        <v>0</v>
      </c>
      <c r="I479" s="8">
        <f t="shared" si="750"/>
        <v>0</v>
      </c>
      <c r="J479" s="8">
        <f t="shared" si="750"/>
        <v>0</v>
      </c>
      <c r="K479" s="8">
        <f t="shared" si="750"/>
        <v>1753.50981</v>
      </c>
      <c r="L479" s="8">
        <f t="shared" si="750"/>
        <v>0</v>
      </c>
      <c r="M479" s="8">
        <f t="shared" si="750"/>
        <v>0</v>
      </c>
      <c r="N479" s="8">
        <f t="shared" si="750"/>
        <v>0</v>
      </c>
      <c r="O479" s="8">
        <f t="shared" si="751"/>
        <v>0</v>
      </c>
      <c r="P479" s="8">
        <f t="shared" si="751"/>
        <v>0</v>
      </c>
      <c r="Q479" s="8">
        <f t="shared" si="751"/>
        <v>0</v>
      </c>
      <c r="R479" s="8">
        <f t="shared" ref="R479:Z479" si="754">SUM(R499)</f>
        <v>0</v>
      </c>
      <c r="S479" s="8">
        <f t="shared" si="754"/>
        <v>0</v>
      </c>
      <c r="T479" s="8">
        <f t="shared" si="754"/>
        <v>0</v>
      </c>
      <c r="U479" s="8">
        <f t="shared" si="754"/>
        <v>0</v>
      </c>
      <c r="V479" s="8">
        <f t="shared" si="754"/>
        <v>0</v>
      </c>
      <c r="W479" s="8">
        <f t="shared" si="754"/>
        <v>0</v>
      </c>
      <c r="X479" s="8">
        <f t="shared" si="754"/>
        <v>0</v>
      </c>
      <c r="Y479" s="8">
        <f t="shared" si="754"/>
        <v>0</v>
      </c>
      <c r="Z479" s="22">
        <f t="shared" si="754"/>
        <v>0</v>
      </c>
      <c r="AA479" s="8">
        <f t="shared" si="722"/>
        <v>0</v>
      </c>
      <c r="AB479" s="24">
        <f t="shared" ref="AB479" si="755">SUM(AB499)</f>
        <v>0</v>
      </c>
      <c r="AC479" s="24">
        <f t="shared" si="714"/>
        <v>0</v>
      </c>
      <c r="AD479" s="25"/>
    </row>
    <row r="480" spans="2:30">
      <c r="B480" s="16" t="s">
        <v>173</v>
      </c>
      <c r="C480" s="5" t="s">
        <v>174</v>
      </c>
      <c r="D480" s="6">
        <f>SUM(D481)</f>
        <v>6105</v>
      </c>
      <c r="E480" s="6">
        <f>SUM(E481)</f>
        <v>0</v>
      </c>
      <c r="F480" s="6">
        <f t="shared" ref="F480:H481" si="756">SUM(F481)</f>
        <v>6260.5</v>
      </c>
      <c r="G480" s="6">
        <f t="shared" si="756"/>
        <v>0</v>
      </c>
      <c r="H480" s="6">
        <f t="shared" si="756"/>
        <v>0</v>
      </c>
      <c r="I480" s="6">
        <f t="shared" ref="I480:L481" si="757">SUM(I481)</f>
        <v>6260.4779200000003</v>
      </c>
      <c r="J480" s="6">
        <f t="shared" si="757"/>
        <v>0</v>
      </c>
      <c r="K480" s="6">
        <f t="shared" si="757"/>
        <v>0</v>
      </c>
      <c r="L480" s="6">
        <f t="shared" si="757"/>
        <v>0</v>
      </c>
      <c r="M480" s="6">
        <f>SUM(M481)</f>
        <v>7743</v>
      </c>
      <c r="N480" s="6">
        <f>SUM(N481)</f>
        <v>0</v>
      </c>
      <c r="O480" s="6">
        <f t="shared" ref="O480:Q481" si="758">SUM(O481)</f>
        <v>7473</v>
      </c>
      <c r="P480" s="6">
        <f t="shared" si="758"/>
        <v>0</v>
      </c>
      <c r="Q480" s="6">
        <f t="shared" si="758"/>
        <v>0</v>
      </c>
      <c r="R480" s="6">
        <f t="shared" ref="R480:V481" si="759">SUM(R481)</f>
        <v>3763.9003600000001</v>
      </c>
      <c r="S480" s="6">
        <f t="shared" si="759"/>
        <v>0</v>
      </c>
      <c r="T480" s="6">
        <f t="shared" si="759"/>
        <v>0</v>
      </c>
      <c r="U480" s="6">
        <f t="shared" si="759"/>
        <v>0</v>
      </c>
      <c r="V480" s="6">
        <f t="shared" si="759"/>
        <v>0</v>
      </c>
      <c r="W480" s="6">
        <f t="shared" ref="W480:AB481" si="760">SUM(W481)</f>
        <v>8370</v>
      </c>
      <c r="X480" s="6">
        <f t="shared" si="760"/>
        <v>0</v>
      </c>
      <c r="Y480" s="6">
        <f t="shared" si="760"/>
        <v>8370</v>
      </c>
      <c r="Z480" s="21">
        <f t="shared" si="760"/>
        <v>0</v>
      </c>
      <c r="AA480" s="6">
        <f t="shared" si="722"/>
        <v>0</v>
      </c>
      <c r="AB480" s="12">
        <f t="shared" si="760"/>
        <v>8370</v>
      </c>
      <c r="AC480" s="12">
        <f t="shared" si="714"/>
        <v>0</v>
      </c>
      <c r="AD480" s="25"/>
    </row>
    <row r="481" spans="2:30">
      <c r="B481" s="16" t="s">
        <v>1</v>
      </c>
      <c r="C481" s="7" t="s">
        <v>22</v>
      </c>
      <c r="D481" s="8">
        <f>SUM(D482)</f>
        <v>6105</v>
      </c>
      <c r="E481" s="8">
        <f>SUM(E482)</f>
        <v>0</v>
      </c>
      <c r="F481" s="8">
        <f t="shared" si="756"/>
        <v>6260.5</v>
      </c>
      <c r="G481" s="8">
        <f t="shared" si="756"/>
        <v>0</v>
      </c>
      <c r="H481" s="8">
        <f t="shared" si="756"/>
        <v>0</v>
      </c>
      <c r="I481" s="8">
        <f t="shared" si="757"/>
        <v>6260.4779200000003</v>
      </c>
      <c r="J481" s="8">
        <f t="shared" si="757"/>
        <v>0</v>
      </c>
      <c r="K481" s="8">
        <f t="shared" si="757"/>
        <v>0</v>
      </c>
      <c r="L481" s="8">
        <f t="shared" si="757"/>
        <v>0</v>
      </c>
      <c r="M481" s="8">
        <f>SUM(M482)</f>
        <v>7743</v>
      </c>
      <c r="N481" s="8">
        <f>SUM(N482)</f>
        <v>0</v>
      </c>
      <c r="O481" s="8">
        <f t="shared" si="758"/>
        <v>7473</v>
      </c>
      <c r="P481" s="8">
        <f t="shared" si="758"/>
        <v>0</v>
      </c>
      <c r="Q481" s="8">
        <f t="shared" si="758"/>
        <v>0</v>
      </c>
      <c r="R481" s="8">
        <f t="shared" si="759"/>
        <v>3763.9003600000001</v>
      </c>
      <c r="S481" s="8">
        <f t="shared" si="759"/>
        <v>0</v>
      </c>
      <c r="T481" s="8">
        <f t="shared" si="759"/>
        <v>0</v>
      </c>
      <c r="U481" s="8">
        <f t="shared" si="759"/>
        <v>0</v>
      </c>
      <c r="V481" s="8">
        <f t="shared" si="759"/>
        <v>0</v>
      </c>
      <c r="W481" s="8">
        <f t="shared" si="760"/>
        <v>8370</v>
      </c>
      <c r="X481" s="8">
        <f t="shared" si="760"/>
        <v>0</v>
      </c>
      <c r="Y481" s="8">
        <f t="shared" si="760"/>
        <v>8370</v>
      </c>
      <c r="Z481" s="22">
        <f t="shared" si="760"/>
        <v>0</v>
      </c>
      <c r="AA481" s="8">
        <f t="shared" si="722"/>
        <v>0</v>
      </c>
      <c r="AB481" s="24">
        <f t="shared" si="760"/>
        <v>8370</v>
      </c>
      <c r="AC481" s="24">
        <f t="shared" si="714"/>
        <v>0</v>
      </c>
      <c r="AD481" s="25"/>
    </row>
    <row r="482" spans="2:30">
      <c r="B482" s="16" t="s">
        <v>1</v>
      </c>
      <c r="C482" s="9" t="s">
        <v>27</v>
      </c>
      <c r="D482" s="8">
        <v>6105</v>
      </c>
      <c r="E482" s="8">
        <v>0</v>
      </c>
      <c r="F482" s="8">
        <v>6260.5</v>
      </c>
      <c r="G482" s="8">
        <v>0</v>
      </c>
      <c r="H482" s="8">
        <v>0</v>
      </c>
      <c r="I482" s="8">
        <v>6260.4779200000003</v>
      </c>
      <c r="J482" s="8">
        <v>0</v>
      </c>
      <c r="K482" s="8">
        <v>0</v>
      </c>
      <c r="L482" s="8">
        <v>0</v>
      </c>
      <c r="M482" s="8">
        <v>7743</v>
      </c>
      <c r="N482" s="8">
        <v>0</v>
      </c>
      <c r="O482" s="8">
        <v>7473</v>
      </c>
      <c r="P482" s="8">
        <v>0</v>
      </c>
      <c r="Q482" s="8">
        <v>0</v>
      </c>
      <c r="R482" s="8">
        <v>3763.9003600000001</v>
      </c>
      <c r="S482" s="8">
        <v>0</v>
      </c>
      <c r="T482" s="8">
        <v>0</v>
      </c>
      <c r="U482" s="8">
        <v>0</v>
      </c>
      <c r="V482" s="8">
        <v>0</v>
      </c>
      <c r="W482" s="8">
        <v>8370</v>
      </c>
      <c r="X482" s="8">
        <v>0</v>
      </c>
      <c r="Y482" s="8">
        <v>8370</v>
      </c>
      <c r="Z482" s="22">
        <v>0</v>
      </c>
      <c r="AA482" s="8">
        <f t="shared" si="722"/>
        <v>0</v>
      </c>
      <c r="AB482" s="24">
        <v>8370</v>
      </c>
      <c r="AC482" s="24">
        <f t="shared" si="714"/>
        <v>0</v>
      </c>
      <c r="AD482" s="25"/>
    </row>
    <row r="483" spans="2:30" ht="60">
      <c r="B483" s="16" t="s">
        <v>175</v>
      </c>
      <c r="C483" s="5" t="s">
        <v>176</v>
      </c>
      <c r="D483" s="6">
        <f t="shared" ref="D483:AB483" si="761">SUM(D484)</f>
        <v>4000</v>
      </c>
      <c r="E483" s="6">
        <f t="shared" si="761"/>
        <v>0</v>
      </c>
      <c r="F483" s="6">
        <f t="shared" si="761"/>
        <v>3051.3249999999998</v>
      </c>
      <c r="G483" s="6">
        <f t="shared" si="761"/>
        <v>0</v>
      </c>
      <c r="H483" s="6">
        <f t="shared" si="761"/>
        <v>0</v>
      </c>
      <c r="I483" s="6">
        <f t="shared" si="761"/>
        <v>3023.0816399999999</v>
      </c>
      <c r="J483" s="6">
        <f t="shared" si="761"/>
        <v>0</v>
      </c>
      <c r="K483" s="6">
        <f t="shared" si="761"/>
        <v>0</v>
      </c>
      <c r="L483" s="6">
        <f t="shared" si="761"/>
        <v>0</v>
      </c>
      <c r="M483" s="6">
        <f t="shared" si="761"/>
        <v>3317</v>
      </c>
      <c r="N483" s="6">
        <f t="shared" si="761"/>
        <v>0</v>
      </c>
      <c r="O483" s="6">
        <f t="shared" si="761"/>
        <v>3317</v>
      </c>
      <c r="P483" s="6">
        <f t="shared" si="761"/>
        <v>0</v>
      </c>
      <c r="Q483" s="6">
        <f t="shared" si="761"/>
        <v>0</v>
      </c>
      <c r="R483" s="6">
        <f t="shared" si="761"/>
        <v>973.72583999999995</v>
      </c>
      <c r="S483" s="6">
        <f t="shared" si="761"/>
        <v>0</v>
      </c>
      <c r="T483" s="6">
        <f t="shared" si="761"/>
        <v>0</v>
      </c>
      <c r="U483" s="6">
        <f t="shared" si="761"/>
        <v>0</v>
      </c>
      <c r="V483" s="6">
        <f t="shared" si="761"/>
        <v>0</v>
      </c>
      <c r="W483" s="6">
        <f t="shared" si="761"/>
        <v>2590</v>
      </c>
      <c r="X483" s="6">
        <f t="shared" si="761"/>
        <v>0</v>
      </c>
      <c r="Y483" s="6">
        <f t="shared" si="761"/>
        <v>2590</v>
      </c>
      <c r="Z483" s="21">
        <f t="shared" si="761"/>
        <v>0</v>
      </c>
      <c r="AA483" s="6">
        <f t="shared" si="722"/>
        <v>0</v>
      </c>
      <c r="AB483" s="12">
        <f t="shared" si="761"/>
        <v>2590</v>
      </c>
      <c r="AC483" s="12">
        <f t="shared" si="714"/>
        <v>0</v>
      </c>
      <c r="AD483" s="25"/>
    </row>
    <row r="484" spans="2:30">
      <c r="B484" s="16" t="s">
        <v>1</v>
      </c>
      <c r="C484" s="7" t="s">
        <v>22</v>
      </c>
      <c r="D484" s="8">
        <f t="shared" ref="D484:Z484" si="762">SUM(D485:D486)</f>
        <v>4000</v>
      </c>
      <c r="E484" s="8">
        <f t="shared" si="762"/>
        <v>0</v>
      </c>
      <c r="F484" s="8">
        <f t="shared" si="762"/>
        <v>3051.3249999999998</v>
      </c>
      <c r="G484" s="8">
        <f t="shared" si="762"/>
        <v>0</v>
      </c>
      <c r="H484" s="8">
        <f t="shared" si="762"/>
        <v>0</v>
      </c>
      <c r="I484" s="8">
        <f t="shared" si="762"/>
        <v>3023.0816399999999</v>
      </c>
      <c r="J484" s="8">
        <f t="shared" si="762"/>
        <v>0</v>
      </c>
      <c r="K484" s="8">
        <f t="shared" si="762"/>
        <v>0</v>
      </c>
      <c r="L484" s="8">
        <f t="shared" si="762"/>
        <v>0</v>
      </c>
      <c r="M484" s="8">
        <f t="shared" si="762"/>
        <v>3317</v>
      </c>
      <c r="N484" s="8">
        <f t="shared" si="762"/>
        <v>0</v>
      </c>
      <c r="O484" s="8">
        <f t="shared" si="762"/>
        <v>3317</v>
      </c>
      <c r="P484" s="8">
        <f t="shared" si="762"/>
        <v>0</v>
      </c>
      <c r="Q484" s="8">
        <f t="shared" si="762"/>
        <v>0</v>
      </c>
      <c r="R484" s="8">
        <f t="shared" si="762"/>
        <v>973.72583999999995</v>
      </c>
      <c r="S484" s="8">
        <f t="shared" si="762"/>
        <v>0</v>
      </c>
      <c r="T484" s="8">
        <f t="shared" si="762"/>
        <v>0</v>
      </c>
      <c r="U484" s="8">
        <f t="shared" si="762"/>
        <v>0</v>
      </c>
      <c r="V484" s="8">
        <f t="shared" si="762"/>
        <v>0</v>
      </c>
      <c r="W484" s="8">
        <f t="shared" si="762"/>
        <v>2590</v>
      </c>
      <c r="X484" s="8">
        <f t="shared" si="762"/>
        <v>0</v>
      </c>
      <c r="Y484" s="8">
        <f t="shared" si="762"/>
        <v>2590</v>
      </c>
      <c r="Z484" s="22">
        <f t="shared" si="762"/>
        <v>0</v>
      </c>
      <c r="AA484" s="8">
        <f t="shared" si="722"/>
        <v>0</v>
      </c>
      <c r="AB484" s="24">
        <f t="shared" ref="AB484" si="763">SUM(AB485:AB486)</f>
        <v>2590</v>
      </c>
      <c r="AC484" s="24">
        <f t="shared" si="714"/>
        <v>0</v>
      </c>
      <c r="AD484" s="25"/>
    </row>
    <row r="485" spans="2:30">
      <c r="B485" s="16" t="s">
        <v>1</v>
      </c>
      <c r="C485" s="9" t="s">
        <v>24</v>
      </c>
      <c r="D485" s="8">
        <v>4000</v>
      </c>
      <c r="E485" s="8">
        <v>0</v>
      </c>
      <c r="F485" s="8">
        <v>3051.3249999999998</v>
      </c>
      <c r="G485" s="8">
        <v>0</v>
      </c>
      <c r="H485" s="8">
        <v>0</v>
      </c>
      <c r="I485" s="8">
        <v>3023.0816399999999</v>
      </c>
      <c r="J485" s="8">
        <v>0</v>
      </c>
      <c r="K485" s="8">
        <v>0</v>
      </c>
      <c r="L485" s="8">
        <v>0</v>
      </c>
      <c r="M485" s="8">
        <v>3317</v>
      </c>
      <c r="N485" s="8">
        <v>0</v>
      </c>
      <c r="O485" s="8">
        <v>3317</v>
      </c>
      <c r="P485" s="8">
        <v>0</v>
      </c>
      <c r="Q485" s="8">
        <v>0</v>
      </c>
      <c r="R485" s="8">
        <v>973.72583999999995</v>
      </c>
      <c r="S485" s="8">
        <v>0</v>
      </c>
      <c r="T485" s="8">
        <v>0</v>
      </c>
      <c r="U485" s="8">
        <v>0</v>
      </c>
      <c r="V485" s="8">
        <v>0</v>
      </c>
      <c r="W485" s="8">
        <v>0</v>
      </c>
      <c r="X485" s="8">
        <v>0</v>
      </c>
      <c r="Y485" s="8">
        <v>0</v>
      </c>
      <c r="Z485" s="22">
        <v>0</v>
      </c>
      <c r="AA485" s="8">
        <f t="shared" si="722"/>
        <v>0</v>
      </c>
      <c r="AB485" s="24">
        <v>0</v>
      </c>
      <c r="AC485" s="24">
        <f t="shared" si="714"/>
        <v>0</v>
      </c>
      <c r="AD485" s="25"/>
    </row>
    <row r="486" spans="2:30">
      <c r="B486" s="16" t="s">
        <v>1</v>
      </c>
      <c r="C486" s="9" t="s">
        <v>28</v>
      </c>
      <c r="D486" s="8">
        <f>SUM(D487)</f>
        <v>0</v>
      </c>
      <c r="E486" s="8">
        <f>SUM(E487)</f>
        <v>0</v>
      </c>
      <c r="F486" s="8">
        <f t="shared" ref="F486:H487" si="764">SUM(F487)</f>
        <v>0</v>
      </c>
      <c r="G486" s="8">
        <f t="shared" si="764"/>
        <v>0</v>
      </c>
      <c r="H486" s="8">
        <f t="shared" si="764"/>
        <v>0</v>
      </c>
      <c r="I486" s="8">
        <f t="shared" ref="I486:L487" si="765">SUM(I487)</f>
        <v>0</v>
      </c>
      <c r="J486" s="8">
        <f t="shared" si="765"/>
        <v>0</v>
      </c>
      <c r="K486" s="8">
        <f t="shared" si="765"/>
        <v>0</v>
      </c>
      <c r="L486" s="8">
        <f t="shared" si="765"/>
        <v>0</v>
      </c>
      <c r="M486" s="8">
        <f>SUM(M487)</f>
        <v>0</v>
      </c>
      <c r="N486" s="8">
        <f>SUM(N487)</f>
        <v>0</v>
      </c>
      <c r="O486" s="8">
        <f t="shared" ref="O486:Q487" si="766">SUM(O487)</f>
        <v>0</v>
      </c>
      <c r="P486" s="8">
        <f t="shared" si="766"/>
        <v>0</v>
      </c>
      <c r="Q486" s="8">
        <f t="shared" si="766"/>
        <v>0</v>
      </c>
      <c r="R486" s="8">
        <f t="shared" ref="R486:V487" si="767">SUM(R487)</f>
        <v>0</v>
      </c>
      <c r="S486" s="8">
        <f t="shared" si="767"/>
        <v>0</v>
      </c>
      <c r="T486" s="8">
        <f t="shared" si="767"/>
        <v>0</v>
      </c>
      <c r="U486" s="8">
        <f t="shared" si="767"/>
        <v>0</v>
      </c>
      <c r="V486" s="8">
        <f t="shared" si="767"/>
        <v>0</v>
      </c>
      <c r="W486" s="8">
        <f t="shared" ref="W486:AB487" si="768">SUM(W487)</f>
        <v>2590</v>
      </c>
      <c r="X486" s="8">
        <f t="shared" si="768"/>
        <v>0</v>
      </c>
      <c r="Y486" s="8">
        <f t="shared" si="768"/>
        <v>2590</v>
      </c>
      <c r="Z486" s="22">
        <f t="shared" si="768"/>
        <v>0</v>
      </c>
      <c r="AA486" s="8">
        <f t="shared" si="722"/>
        <v>0</v>
      </c>
      <c r="AB486" s="24">
        <f t="shared" si="768"/>
        <v>2590</v>
      </c>
      <c r="AC486" s="24">
        <f t="shared" si="714"/>
        <v>0</v>
      </c>
      <c r="AD486" s="25"/>
    </row>
    <row r="487" spans="2:30">
      <c r="B487" s="16" t="s">
        <v>1</v>
      </c>
      <c r="C487" s="10" t="s">
        <v>29</v>
      </c>
      <c r="D487" s="8">
        <f>SUM(D488)</f>
        <v>0</v>
      </c>
      <c r="E487" s="8">
        <f>SUM(E488)</f>
        <v>0</v>
      </c>
      <c r="F487" s="8">
        <f t="shared" si="764"/>
        <v>0</v>
      </c>
      <c r="G487" s="8">
        <f t="shared" si="764"/>
        <v>0</v>
      </c>
      <c r="H487" s="8">
        <f t="shared" si="764"/>
        <v>0</v>
      </c>
      <c r="I487" s="8">
        <f t="shared" si="765"/>
        <v>0</v>
      </c>
      <c r="J487" s="8">
        <f t="shared" si="765"/>
        <v>0</v>
      </c>
      <c r="K487" s="8">
        <f t="shared" si="765"/>
        <v>0</v>
      </c>
      <c r="L487" s="8">
        <f t="shared" si="765"/>
        <v>0</v>
      </c>
      <c r="M487" s="8">
        <f>SUM(M488)</f>
        <v>0</v>
      </c>
      <c r="N487" s="8">
        <f>SUM(N488)</f>
        <v>0</v>
      </c>
      <c r="O487" s="8">
        <f t="shared" si="766"/>
        <v>0</v>
      </c>
      <c r="P487" s="8">
        <f t="shared" si="766"/>
        <v>0</v>
      </c>
      <c r="Q487" s="8">
        <f t="shared" si="766"/>
        <v>0</v>
      </c>
      <c r="R487" s="8">
        <f t="shared" si="767"/>
        <v>0</v>
      </c>
      <c r="S487" s="8">
        <f t="shared" si="767"/>
        <v>0</v>
      </c>
      <c r="T487" s="8">
        <f t="shared" si="767"/>
        <v>0</v>
      </c>
      <c r="U487" s="8">
        <f t="shared" si="767"/>
        <v>0</v>
      </c>
      <c r="V487" s="8">
        <f t="shared" si="767"/>
        <v>0</v>
      </c>
      <c r="W487" s="8">
        <f t="shared" si="768"/>
        <v>2590</v>
      </c>
      <c r="X487" s="8">
        <f t="shared" si="768"/>
        <v>0</v>
      </c>
      <c r="Y487" s="8">
        <f t="shared" si="768"/>
        <v>2590</v>
      </c>
      <c r="Z487" s="22">
        <f t="shared" si="768"/>
        <v>0</v>
      </c>
      <c r="AA487" s="8">
        <f t="shared" si="722"/>
        <v>0</v>
      </c>
      <c r="AB487" s="24">
        <f t="shared" si="768"/>
        <v>2590</v>
      </c>
      <c r="AC487" s="24">
        <f t="shared" si="714"/>
        <v>0</v>
      </c>
      <c r="AD487" s="25"/>
    </row>
    <row r="488" spans="2:30" ht="30">
      <c r="B488" s="16" t="s">
        <v>1</v>
      </c>
      <c r="C488" s="11" t="s">
        <v>30</v>
      </c>
      <c r="D488" s="8">
        <v>0</v>
      </c>
      <c r="E488" s="8">
        <v>0</v>
      </c>
      <c r="F488" s="8">
        <v>0</v>
      </c>
      <c r="G488" s="8">
        <v>0</v>
      </c>
      <c r="H488" s="8">
        <v>0</v>
      </c>
      <c r="I488" s="8">
        <v>0</v>
      </c>
      <c r="J488" s="8">
        <v>0</v>
      </c>
      <c r="K488" s="8">
        <v>0</v>
      </c>
      <c r="L488" s="8">
        <v>0</v>
      </c>
      <c r="M488" s="8">
        <v>0</v>
      </c>
      <c r="N488" s="8">
        <v>0</v>
      </c>
      <c r="O488" s="8">
        <v>0</v>
      </c>
      <c r="P488" s="8">
        <v>0</v>
      </c>
      <c r="Q488" s="8">
        <v>0</v>
      </c>
      <c r="R488" s="8">
        <v>0</v>
      </c>
      <c r="S488" s="8">
        <v>0</v>
      </c>
      <c r="T488" s="8">
        <v>0</v>
      </c>
      <c r="U488" s="8">
        <v>0</v>
      </c>
      <c r="V488" s="8">
        <v>0</v>
      </c>
      <c r="W488" s="8">
        <v>2590</v>
      </c>
      <c r="X488" s="8">
        <v>0</v>
      </c>
      <c r="Y488" s="8">
        <v>2590</v>
      </c>
      <c r="Z488" s="22">
        <v>0</v>
      </c>
      <c r="AA488" s="8">
        <f t="shared" si="722"/>
        <v>0</v>
      </c>
      <c r="AB488" s="24">
        <v>2590</v>
      </c>
      <c r="AC488" s="24">
        <f t="shared" si="714"/>
        <v>0</v>
      </c>
      <c r="AD488" s="25"/>
    </row>
    <row r="489" spans="2:30" ht="90">
      <c r="B489" s="16" t="s">
        <v>177</v>
      </c>
      <c r="C489" s="5" t="s">
        <v>178</v>
      </c>
      <c r="D489" s="6">
        <f t="shared" ref="D489:Z489" si="769">SUM(D490,D499)</f>
        <v>2415</v>
      </c>
      <c r="E489" s="6">
        <f t="shared" si="769"/>
        <v>0</v>
      </c>
      <c r="F489" s="6">
        <f t="shared" si="769"/>
        <v>2160</v>
      </c>
      <c r="G489" s="6">
        <f t="shared" si="769"/>
        <v>0</v>
      </c>
      <c r="H489" s="6">
        <f t="shared" si="769"/>
        <v>0</v>
      </c>
      <c r="I489" s="6">
        <f t="shared" si="769"/>
        <v>2159.84339</v>
      </c>
      <c r="J489" s="6">
        <f t="shared" si="769"/>
        <v>0</v>
      </c>
      <c r="K489" s="6">
        <f t="shared" si="769"/>
        <v>13305.57828</v>
      </c>
      <c r="L489" s="6">
        <f t="shared" si="769"/>
        <v>0</v>
      </c>
      <c r="M489" s="6">
        <f t="shared" si="769"/>
        <v>2420</v>
      </c>
      <c r="N489" s="6">
        <f t="shared" si="769"/>
        <v>0</v>
      </c>
      <c r="O489" s="6">
        <f t="shared" si="769"/>
        <v>2420</v>
      </c>
      <c r="P489" s="6">
        <f t="shared" si="769"/>
        <v>0</v>
      </c>
      <c r="Q489" s="6">
        <f t="shared" si="769"/>
        <v>0</v>
      </c>
      <c r="R489" s="6">
        <f t="shared" si="769"/>
        <v>778.73239999999998</v>
      </c>
      <c r="S489" s="6">
        <f t="shared" si="769"/>
        <v>0</v>
      </c>
      <c r="T489" s="6">
        <f t="shared" si="769"/>
        <v>0</v>
      </c>
      <c r="U489" s="6">
        <f t="shared" si="769"/>
        <v>4634.8003500000004</v>
      </c>
      <c r="V489" s="6">
        <f t="shared" si="769"/>
        <v>0</v>
      </c>
      <c r="W489" s="6">
        <f t="shared" si="769"/>
        <v>3100</v>
      </c>
      <c r="X489" s="6">
        <f t="shared" si="769"/>
        <v>0</v>
      </c>
      <c r="Y489" s="6">
        <f t="shared" si="769"/>
        <v>3100</v>
      </c>
      <c r="Z489" s="21">
        <f t="shared" si="769"/>
        <v>0</v>
      </c>
      <c r="AA489" s="6">
        <f t="shared" si="722"/>
        <v>0</v>
      </c>
      <c r="AB489" s="12">
        <f t="shared" ref="AB489" si="770">SUM(AB490,AB499)</f>
        <v>3100</v>
      </c>
      <c r="AC489" s="12">
        <f t="shared" si="714"/>
        <v>0</v>
      </c>
      <c r="AD489" s="25"/>
    </row>
    <row r="490" spans="2:30">
      <c r="B490" s="16" t="s">
        <v>1</v>
      </c>
      <c r="C490" s="7" t="s">
        <v>22</v>
      </c>
      <c r="D490" s="8">
        <f t="shared" ref="D490:Z490" si="771">SUM(D491:D495)</f>
        <v>2415</v>
      </c>
      <c r="E490" s="8">
        <f t="shared" si="771"/>
        <v>0</v>
      </c>
      <c r="F490" s="8">
        <f t="shared" si="771"/>
        <v>2160</v>
      </c>
      <c r="G490" s="8">
        <f t="shared" si="771"/>
        <v>0</v>
      </c>
      <c r="H490" s="8">
        <f t="shared" si="771"/>
        <v>0</v>
      </c>
      <c r="I490" s="8">
        <f t="shared" si="771"/>
        <v>2159.84339</v>
      </c>
      <c r="J490" s="8">
        <f t="shared" si="771"/>
        <v>0</v>
      </c>
      <c r="K490" s="8">
        <f t="shared" si="771"/>
        <v>11552.06847</v>
      </c>
      <c r="L490" s="8">
        <f t="shared" si="771"/>
        <v>0</v>
      </c>
      <c r="M490" s="8">
        <f t="shared" si="771"/>
        <v>2420</v>
      </c>
      <c r="N490" s="8">
        <f t="shared" si="771"/>
        <v>0</v>
      </c>
      <c r="O490" s="8">
        <f t="shared" si="771"/>
        <v>2420</v>
      </c>
      <c r="P490" s="8">
        <f t="shared" si="771"/>
        <v>0</v>
      </c>
      <c r="Q490" s="8">
        <f t="shared" si="771"/>
        <v>0</v>
      </c>
      <c r="R490" s="8">
        <f t="shared" si="771"/>
        <v>778.73239999999998</v>
      </c>
      <c r="S490" s="8">
        <f t="shared" si="771"/>
        <v>0</v>
      </c>
      <c r="T490" s="8">
        <f t="shared" si="771"/>
        <v>0</v>
      </c>
      <c r="U490" s="8">
        <f t="shared" si="771"/>
        <v>4634.8003500000004</v>
      </c>
      <c r="V490" s="8">
        <f t="shared" si="771"/>
        <v>0</v>
      </c>
      <c r="W490" s="8">
        <f t="shared" si="771"/>
        <v>3100</v>
      </c>
      <c r="X490" s="8">
        <f t="shared" si="771"/>
        <v>0</v>
      </c>
      <c r="Y490" s="8">
        <f t="shared" si="771"/>
        <v>3100</v>
      </c>
      <c r="Z490" s="22">
        <f t="shared" si="771"/>
        <v>0</v>
      </c>
      <c r="AA490" s="8">
        <f t="shared" si="722"/>
        <v>0</v>
      </c>
      <c r="AB490" s="24">
        <f t="shared" ref="AB490" si="772">SUM(AB491:AB495)</f>
        <v>3100</v>
      </c>
      <c r="AC490" s="24">
        <f t="shared" si="714"/>
        <v>0</v>
      </c>
      <c r="AD490" s="25"/>
    </row>
    <row r="491" spans="2:30">
      <c r="B491" s="16" t="s">
        <v>1</v>
      </c>
      <c r="C491" s="9" t="s">
        <v>23</v>
      </c>
      <c r="D491" s="8">
        <v>0</v>
      </c>
      <c r="E491" s="8">
        <v>0</v>
      </c>
      <c r="F491" s="8">
        <v>0</v>
      </c>
      <c r="G491" s="8">
        <v>0</v>
      </c>
      <c r="H491" s="8">
        <v>0</v>
      </c>
      <c r="I491" s="8">
        <v>0</v>
      </c>
      <c r="J491" s="8">
        <v>0</v>
      </c>
      <c r="K491" s="8">
        <v>123.07</v>
      </c>
      <c r="L491" s="8">
        <v>0</v>
      </c>
      <c r="M491" s="8">
        <v>0</v>
      </c>
      <c r="N491" s="8">
        <v>0</v>
      </c>
      <c r="O491" s="8">
        <v>0</v>
      </c>
      <c r="P491" s="8">
        <v>0</v>
      </c>
      <c r="Q491" s="8">
        <v>0</v>
      </c>
      <c r="R491" s="8">
        <v>0</v>
      </c>
      <c r="S491" s="8">
        <v>0</v>
      </c>
      <c r="T491" s="8">
        <v>0</v>
      </c>
      <c r="U491" s="8">
        <v>63.84</v>
      </c>
      <c r="V491" s="8">
        <v>0</v>
      </c>
      <c r="W491" s="8">
        <v>0</v>
      </c>
      <c r="X491" s="8">
        <v>0</v>
      </c>
      <c r="Y491" s="8">
        <v>0</v>
      </c>
      <c r="Z491" s="22">
        <v>0</v>
      </c>
      <c r="AA491" s="8">
        <f t="shared" si="722"/>
        <v>0</v>
      </c>
      <c r="AB491" s="24">
        <v>0</v>
      </c>
      <c r="AC491" s="24">
        <f t="shared" si="714"/>
        <v>0</v>
      </c>
      <c r="AD491" s="25"/>
    </row>
    <row r="492" spans="2:30">
      <c r="B492" s="16" t="s">
        <v>1</v>
      </c>
      <c r="C492" s="9" t="s">
        <v>24</v>
      </c>
      <c r="D492" s="8">
        <v>2415</v>
      </c>
      <c r="E492" s="8">
        <v>0</v>
      </c>
      <c r="F492" s="8">
        <v>2160</v>
      </c>
      <c r="G492" s="8">
        <v>0</v>
      </c>
      <c r="H492" s="8">
        <v>0</v>
      </c>
      <c r="I492" s="8">
        <v>2159.84339</v>
      </c>
      <c r="J492" s="8">
        <v>0</v>
      </c>
      <c r="K492" s="8">
        <v>905.30990999999995</v>
      </c>
      <c r="L492" s="8">
        <v>0</v>
      </c>
      <c r="M492" s="8">
        <v>2420</v>
      </c>
      <c r="N492" s="8">
        <v>0</v>
      </c>
      <c r="O492" s="8">
        <v>2420</v>
      </c>
      <c r="P492" s="8">
        <v>0</v>
      </c>
      <c r="Q492" s="8">
        <v>0</v>
      </c>
      <c r="R492" s="8">
        <v>778.73239999999998</v>
      </c>
      <c r="S492" s="8">
        <v>0</v>
      </c>
      <c r="T492" s="8">
        <v>0</v>
      </c>
      <c r="U492" s="8">
        <v>3846.2411400000001</v>
      </c>
      <c r="V492" s="8">
        <v>0</v>
      </c>
      <c r="W492" s="8">
        <v>0</v>
      </c>
      <c r="X492" s="8">
        <v>0</v>
      </c>
      <c r="Y492" s="8">
        <v>0</v>
      </c>
      <c r="Z492" s="22">
        <v>0</v>
      </c>
      <c r="AA492" s="8">
        <f t="shared" si="722"/>
        <v>0</v>
      </c>
      <c r="AB492" s="24">
        <v>0</v>
      </c>
      <c r="AC492" s="24">
        <f t="shared" si="714"/>
        <v>0</v>
      </c>
      <c r="AD492" s="25"/>
    </row>
    <row r="493" spans="2:30">
      <c r="B493" s="16" t="s">
        <v>1</v>
      </c>
      <c r="C493" s="9" t="s">
        <v>25</v>
      </c>
      <c r="D493" s="8">
        <v>0</v>
      </c>
      <c r="E493" s="8">
        <v>0</v>
      </c>
      <c r="F493" s="8">
        <v>0</v>
      </c>
      <c r="G493" s="8">
        <v>0</v>
      </c>
      <c r="H493" s="8">
        <v>0</v>
      </c>
      <c r="I493" s="8">
        <v>0</v>
      </c>
      <c r="J493" s="8">
        <v>0</v>
      </c>
      <c r="K493" s="8">
        <v>7386.7416800000001</v>
      </c>
      <c r="L493" s="8">
        <v>0</v>
      </c>
      <c r="M493" s="8">
        <v>0</v>
      </c>
      <c r="N493" s="8">
        <v>0</v>
      </c>
      <c r="O493" s="8">
        <v>0</v>
      </c>
      <c r="P493" s="8">
        <v>0</v>
      </c>
      <c r="Q493" s="8">
        <v>0</v>
      </c>
      <c r="R493" s="8">
        <v>0</v>
      </c>
      <c r="S493" s="8">
        <v>0</v>
      </c>
      <c r="T493" s="8">
        <v>0</v>
      </c>
      <c r="U493" s="8">
        <v>0</v>
      </c>
      <c r="V493" s="8">
        <v>0</v>
      </c>
      <c r="W493" s="8">
        <v>0</v>
      </c>
      <c r="X493" s="8">
        <v>0</v>
      </c>
      <c r="Y493" s="8">
        <v>0</v>
      </c>
      <c r="Z493" s="22">
        <v>0</v>
      </c>
      <c r="AA493" s="8">
        <f t="shared" si="722"/>
        <v>0</v>
      </c>
      <c r="AB493" s="24">
        <v>0</v>
      </c>
      <c r="AC493" s="24">
        <f t="shared" si="714"/>
        <v>0</v>
      </c>
      <c r="AD493" s="25"/>
    </row>
    <row r="494" spans="2:30">
      <c r="B494" s="16" t="s">
        <v>1</v>
      </c>
      <c r="C494" s="9" t="s">
        <v>27</v>
      </c>
      <c r="D494" s="8">
        <v>0</v>
      </c>
      <c r="E494" s="8">
        <v>0</v>
      </c>
      <c r="F494" s="8">
        <v>0</v>
      </c>
      <c r="G494" s="8">
        <v>0</v>
      </c>
      <c r="H494" s="8">
        <v>0</v>
      </c>
      <c r="I494" s="8">
        <v>0</v>
      </c>
      <c r="J494" s="8">
        <v>0</v>
      </c>
      <c r="K494" s="8">
        <v>9.7740600000000004</v>
      </c>
      <c r="L494" s="8">
        <v>0</v>
      </c>
      <c r="M494" s="8">
        <v>0</v>
      </c>
      <c r="N494" s="8">
        <v>0</v>
      </c>
      <c r="O494" s="8">
        <v>0</v>
      </c>
      <c r="P494" s="8">
        <v>0</v>
      </c>
      <c r="Q494" s="8">
        <v>0</v>
      </c>
      <c r="R494" s="8">
        <v>0</v>
      </c>
      <c r="S494" s="8">
        <v>0</v>
      </c>
      <c r="T494" s="8">
        <v>0</v>
      </c>
      <c r="U494" s="8">
        <v>0</v>
      </c>
      <c r="V494" s="8">
        <v>0</v>
      </c>
      <c r="W494" s="8">
        <v>0</v>
      </c>
      <c r="X494" s="8">
        <v>0</v>
      </c>
      <c r="Y494" s="8">
        <v>0</v>
      </c>
      <c r="Z494" s="22">
        <v>0</v>
      </c>
      <c r="AA494" s="8">
        <f t="shared" si="722"/>
        <v>0</v>
      </c>
      <c r="AB494" s="24">
        <v>0</v>
      </c>
      <c r="AC494" s="24">
        <f t="shared" si="714"/>
        <v>0</v>
      </c>
      <c r="AD494" s="25"/>
    </row>
    <row r="495" spans="2:30">
      <c r="B495" s="16" t="s">
        <v>1</v>
      </c>
      <c r="C495" s="9" t="s">
        <v>28</v>
      </c>
      <c r="D495" s="8">
        <f t="shared" ref="D495:AB495" si="773">SUM(D496)</f>
        <v>0</v>
      </c>
      <c r="E495" s="8">
        <f t="shared" si="773"/>
        <v>0</v>
      </c>
      <c r="F495" s="8">
        <f t="shared" si="773"/>
        <v>0</v>
      </c>
      <c r="G495" s="8">
        <f t="shared" si="773"/>
        <v>0</v>
      </c>
      <c r="H495" s="8">
        <f t="shared" si="773"/>
        <v>0</v>
      </c>
      <c r="I495" s="8">
        <f t="shared" si="773"/>
        <v>0</v>
      </c>
      <c r="J495" s="8">
        <f t="shared" si="773"/>
        <v>0</v>
      </c>
      <c r="K495" s="8">
        <f t="shared" si="773"/>
        <v>3127.1728199999998</v>
      </c>
      <c r="L495" s="8">
        <f t="shared" si="773"/>
        <v>0</v>
      </c>
      <c r="M495" s="8">
        <f t="shared" si="773"/>
        <v>0</v>
      </c>
      <c r="N495" s="8">
        <f t="shared" si="773"/>
        <v>0</v>
      </c>
      <c r="O495" s="8">
        <f t="shared" si="773"/>
        <v>0</v>
      </c>
      <c r="P495" s="8">
        <f t="shared" si="773"/>
        <v>0</v>
      </c>
      <c r="Q495" s="8">
        <f t="shared" si="773"/>
        <v>0</v>
      </c>
      <c r="R495" s="8">
        <f t="shared" si="773"/>
        <v>0</v>
      </c>
      <c r="S495" s="8">
        <f t="shared" si="773"/>
        <v>0</v>
      </c>
      <c r="T495" s="8">
        <f t="shared" si="773"/>
        <v>0</v>
      </c>
      <c r="U495" s="8">
        <f t="shared" si="773"/>
        <v>724.71920999999998</v>
      </c>
      <c r="V495" s="8">
        <f t="shared" si="773"/>
        <v>0</v>
      </c>
      <c r="W495" s="8">
        <f t="shared" si="773"/>
        <v>3100</v>
      </c>
      <c r="X495" s="8">
        <f t="shared" si="773"/>
        <v>0</v>
      </c>
      <c r="Y495" s="8">
        <f t="shared" si="773"/>
        <v>3100</v>
      </c>
      <c r="Z495" s="22">
        <f t="shared" si="773"/>
        <v>0</v>
      </c>
      <c r="AA495" s="8">
        <f t="shared" si="722"/>
        <v>0</v>
      </c>
      <c r="AB495" s="24">
        <f t="shared" si="773"/>
        <v>3100</v>
      </c>
      <c r="AC495" s="24">
        <f t="shared" si="714"/>
        <v>0</v>
      </c>
      <c r="AD495" s="25"/>
    </row>
    <row r="496" spans="2:30">
      <c r="B496" s="16" t="s">
        <v>1</v>
      </c>
      <c r="C496" s="10" t="s">
        <v>29</v>
      </c>
      <c r="D496" s="8">
        <f t="shared" ref="D496:Z496" si="774">SUM(D497:D498)</f>
        <v>0</v>
      </c>
      <c r="E496" s="8">
        <f t="shared" si="774"/>
        <v>0</v>
      </c>
      <c r="F496" s="8">
        <f t="shared" si="774"/>
        <v>0</v>
      </c>
      <c r="G496" s="8">
        <f t="shared" si="774"/>
        <v>0</v>
      </c>
      <c r="H496" s="8">
        <f t="shared" si="774"/>
        <v>0</v>
      </c>
      <c r="I496" s="8">
        <f t="shared" si="774"/>
        <v>0</v>
      </c>
      <c r="J496" s="8">
        <f t="shared" si="774"/>
        <v>0</v>
      </c>
      <c r="K496" s="8">
        <f t="shared" si="774"/>
        <v>3127.1728199999998</v>
      </c>
      <c r="L496" s="8">
        <f t="shared" si="774"/>
        <v>0</v>
      </c>
      <c r="M496" s="8">
        <f t="shared" si="774"/>
        <v>0</v>
      </c>
      <c r="N496" s="8">
        <f t="shared" si="774"/>
        <v>0</v>
      </c>
      <c r="O496" s="8">
        <f t="shared" si="774"/>
        <v>0</v>
      </c>
      <c r="P496" s="8">
        <f t="shared" si="774"/>
        <v>0</v>
      </c>
      <c r="Q496" s="8">
        <f t="shared" si="774"/>
        <v>0</v>
      </c>
      <c r="R496" s="8">
        <f t="shared" si="774"/>
        <v>0</v>
      </c>
      <c r="S496" s="8">
        <f t="shared" si="774"/>
        <v>0</v>
      </c>
      <c r="T496" s="8">
        <f t="shared" si="774"/>
        <v>0</v>
      </c>
      <c r="U496" s="8">
        <f t="shared" si="774"/>
        <v>724.71920999999998</v>
      </c>
      <c r="V496" s="8">
        <f t="shared" si="774"/>
        <v>0</v>
      </c>
      <c r="W496" s="8">
        <f t="shared" si="774"/>
        <v>3100</v>
      </c>
      <c r="X496" s="8">
        <f t="shared" si="774"/>
        <v>0</v>
      </c>
      <c r="Y496" s="8">
        <f t="shared" si="774"/>
        <v>3100</v>
      </c>
      <c r="Z496" s="22">
        <f t="shared" si="774"/>
        <v>0</v>
      </c>
      <c r="AA496" s="8">
        <f t="shared" si="722"/>
        <v>0</v>
      </c>
      <c r="AB496" s="24">
        <f t="shared" ref="AB496" si="775">SUM(AB497:AB498)</f>
        <v>3100</v>
      </c>
      <c r="AC496" s="24">
        <f t="shared" si="714"/>
        <v>0</v>
      </c>
      <c r="AD496" s="25"/>
    </row>
    <row r="497" spans="1:30" ht="30">
      <c r="B497" s="16" t="s">
        <v>1</v>
      </c>
      <c r="C497" s="11" t="s">
        <v>30</v>
      </c>
      <c r="D497" s="8">
        <v>0</v>
      </c>
      <c r="E497" s="8">
        <v>0</v>
      </c>
      <c r="F497" s="8">
        <v>0</v>
      </c>
      <c r="G497" s="8">
        <v>0</v>
      </c>
      <c r="H497" s="8">
        <v>0</v>
      </c>
      <c r="I497" s="8">
        <v>0</v>
      </c>
      <c r="J497" s="8">
        <v>0</v>
      </c>
      <c r="K497" s="8">
        <v>2290.44722</v>
      </c>
      <c r="L497" s="8">
        <v>0</v>
      </c>
      <c r="M497" s="8">
        <v>0</v>
      </c>
      <c r="N497" s="8">
        <v>0</v>
      </c>
      <c r="O497" s="8">
        <v>0</v>
      </c>
      <c r="P497" s="8">
        <v>0</v>
      </c>
      <c r="Q497" s="8">
        <v>0</v>
      </c>
      <c r="R497" s="8">
        <v>0</v>
      </c>
      <c r="S497" s="8">
        <v>0</v>
      </c>
      <c r="T497" s="8">
        <v>0</v>
      </c>
      <c r="U497" s="8">
        <v>724.71920999999998</v>
      </c>
      <c r="V497" s="8">
        <v>0</v>
      </c>
      <c r="W497" s="8">
        <v>3100</v>
      </c>
      <c r="X497" s="8">
        <v>0</v>
      </c>
      <c r="Y497" s="8">
        <v>3100</v>
      </c>
      <c r="Z497" s="22">
        <v>0</v>
      </c>
      <c r="AA497" s="8">
        <f t="shared" si="722"/>
        <v>0</v>
      </c>
      <c r="AB497" s="24">
        <v>3100</v>
      </c>
      <c r="AC497" s="24">
        <f t="shared" si="714"/>
        <v>0</v>
      </c>
      <c r="AD497" s="25"/>
    </row>
    <row r="498" spans="1:30" ht="30">
      <c r="B498" s="16" t="s">
        <v>1</v>
      </c>
      <c r="C498" s="11" t="s">
        <v>31</v>
      </c>
      <c r="D498" s="8">
        <v>0</v>
      </c>
      <c r="E498" s="8">
        <v>0</v>
      </c>
      <c r="F498" s="8">
        <v>0</v>
      </c>
      <c r="G498" s="8">
        <v>0</v>
      </c>
      <c r="H498" s="8">
        <v>0</v>
      </c>
      <c r="I498" s="8">
        <v>0</v>
      </c>
      <c r="J498" s="8">
        <v>0</v>
      </c>
      <c r="K498" s="8">
        <v>836.72559999999999</v>
      </c>
      <c r="L498" s="8">
        <v>0</v>
      </c>
      <c r="M498" s="8">
        <v>0</v>
      </c>
      <c r="N498" s="8">
        <v>0</v>
      </c>
      <c r="O498" s="8">
        <v>0</v>
      </c>
      <c r="P498" s="8">
        <v>0</v>
      </c>
      <c r="Q498" s="8">
        <v>0</v>
      </c>
      <c r="R498" s="8">
        <v>0</v>
      </c>
      <c r="S498" s="8">
        <v>0</v>
      </c>
      <c r="T498" s="8">
        <v>0</v>
      </c>
      <c r="U498" s="8">
        <v>0</v>
      </c>
      <c r="V498" s="8">
        <v>0</v>
      </c>
      <c r="W498" s="8">
        <v>0</v>
      </c>
      <c r="X498" s="8">
        <v>0</v>
      </c>
      <c r="Y498" s="8">
        <v>0</v>
      </c>
      <c r="Z498" s="22">
        <v>0</v>
      </c>
      <c r="AA498" s="8">
        <f t="shared" si="722"/>
        <v>0</v>
      </c>
      <c r="AB498" s="24">
        <v>0</v>
      </c>
      <c r="AC498" s="24">
        <f t="shared" si="714"/>
        <v>0</v>
      </c>
      <c r="AD498" s="25"/>
    </row>
    <row r="499" spans="1:30">
      <c r="B499" s="16" t="s">
        <v>1</v>
      </c>
      <c r="C499" s="7" t="s">
        <v>32</v>
      </c>
      <c r="D499" s="8">
        <v>0</v>
      </c>
      <c r="E499" s="8">
        <v>0</v>
      </c>
      <c r="F499" s="8">
        <v>0</v>
      </c>
      <c r="G499" s="8">
        <v>0</v>
      </c>
      <c r="H499" s="8">
        <v>0</v>
      </c>
      <c r="I499" s="8">
        <v>0</v>
      </c>
      <c r="J499" s="8">
        <v>0</v>
      </c>
      <c r="K499" s="8">
        <v>1753.50981</v>
      </c>
      <c r="L499" s="8">
        <v>0</v>
      </c>
      <c r="M499" s="8">
        <v>0</v>
      </c>
      <c r="N499" s="8">
        <v>0</v>
      </c>
      <c r="O499" s="8">
        <v>0</v>
      </c>
      <c r="P499" s="8">
        <v>0</v>
      </c>
      <c r="Q499" s="8">
        <v>0</v>
      </c>
      <c r="R499" s="8">
        <v>0</v>
      </c>
      <c r="S499" s="8">
        <v>0</v>
      </c>
      <c r="T499" s="8">
        <v>0</v>
      </c>
      <c r="U499" s="8">
        <v>0</v>
      </c>
      <c r="V499" s="8">
        <v>0</v>
      </c>
      <c r="W499" s="8">
        <v>0</v>
      </c>
      <c r="X499" s="8">
        <v>0</v>
      </c>
      <c r="Y499" s="8">
        <v>0</v>
      </c>
      <c r="Z499" s="22">
        <v>0</v>
      </c>
      <c r="AA499" s="8">
        <f t="shared" si="722"/>
        <v>0</v>
      </c>
      <c r="AB499" s="24">
        <v>0</v>
      </c>
      <c r="AC499" s="24">
        <f t="shared" si="714"/>
        <v>0</v>
      </c>
      <c r="AD499" s="25"/>
    </row>
    <row r="500" spans="1:30">
      <c r="A500" s="247"/>
      <c r="B500" s="16" t="s">
        <v>179</v>
      </c>
      <c r="C500" s="5" t="s">
        <v>180</v>
      </c>
      <c r="D500" s="6">
        <f t="shared" ref="D500:E503" si="776">SUM(D507,D511)</f>
        <v>8000</v>
      </c>
      <c r="E500" s="6">
        <f t="shared" si="776"/>
        <v>0</v>
      </c>
      <c r="F500" s="6">
        <f t="shared" ref="F500:H503" si="777">SUM(F507,F511)</f>
        <v>7278.24</v>
      </c>
      <c r="G500" s="6">
        <f t="shared" si="777"/>
        <v>0</v>
      </c>
      <c r="H500" s="6">
        <f t="shared" si="777"/>
        <v>0</v>
      </c>
      <c r="I500" s="6">
        <f t="shared" ref="I500:L503" si="778">SUM(I507,I511)</f>
        <v>7274.7553699999999</v>
      </c>
      <c r="J500" s="6">
        <f t="shared" si="778"/>
        <v>0</v>
      </c>
      <c r="K500" s="6">
        <f t="shared" si="778"/>
        <v>0</v>
      </c>
      <c r="L500" s="6">
        <f t="shared" si="778"/>
        <v>0</v>
      </c>
      <c r="M500" s="6">
        <f t="shared" ref="M500:N503" si="779">SUM(M507,M511)</f>
        <v>8000</v>
      </c>
      <c r="N500" s="6">
        <f t="shared" si="779"/>
        <v>0</v>
      </c>
      <c r="O500" s="6">
        <f t="shared" ref="O500:Q503" si="780">SUM(O507,O511)</f>
        <v>7850</v>
      </c>
      <c r="P500" s="6">
        <f t="shared" si="780"/>
        <v>0</v>
      </c>
      <c r="Q500" s="6">
        <f t="shared" si="780"/>
        <v>0</v>
      </c>
      <c r="R500" s="6">
        <f t="shared" ref="R500:V503" si="781">SUM(R507,R511)</f>
        <v>4270.9835900000007</v>
      </c>
      <c r="S500" s="6">
        <f t="shared" si="781"/>
        <v>0</v>
      </c>
      <c r="T500" s="6">
        <f t="shared" si="781"/>
        <v>0</v>
      </c>
      <c r="U500" s="6">
        <f t="shared" si="781"/>
        <v>0</v>
      </c>
      <c r="V500" s="6">
        <f t="shared" si="781"/>
        <v>0</v>
      </c>
      <c r="W500" s="6">
        <f t="shared" ref="W500:X503" si="782">SUM(W507,W511)</f>
        <v>8874</v>
      </c>
      <c r="X500" s="6">
        <f t="shared" si="782"/>
        <v>0</v>
      </c>
      <c r="Y500" s="6">
        <f t="shared" ref="Y500:Z503" si="783">SUM(Y507,Y511)</f>
        <v>8874</v>
      </c>
      <c r="Z500" s="21">
        <f t="shared" si="783"/>
        <v>0</v>
      </c>
      <c r="AA500" s="6">
        <f t="shared" si="722"/>
        <v>0</v>
      </c>
      <c r="AB500" s="12">
        <f t="shared" ref="AB500" si="784">SUM(AB507,AB511)</f>
        <v>8000</v>
      </c>
      <c r="AC500" s="12">
        <f t="shared" si="714"/>
        <v>-874</v>
      </c>
      <c r="AD500" s="25"/>
    </row>
    <row r="501" spans="1:30">
      <c r="B501" s="16" t="s">
        <v>1</v>
      </c>
      <c r="C501" s="7" t="s">
        <v>22</v>
      </c>
      <c r="D501" s="8">
        <f t="shared" si="776"/>
        <v>8000</v>
      </c>
      <c r="E501" s="8">
        <f t="shared" si="776"/>
        <v>0</v>
      </c>
      <c r="F501" s="8">
        <f t="shared" si="777"/>
        <v>7278.24</v>
      </c>
      <c r="G501" s="8">
        <f t="shared" si="777"/>
        <v>0</v>
      </c>
      <c r="H501" s="8">
        <f t="shared" si="777"/>
        <v>0</v>
      </c>
      <c r="I501" s="8">
        <f t="shared" si="778"/>
        <v>7274.7553699999999</v>
      </c>
      <c r="J501" s="8">
        <f t="shared" si="778"/>
        <v>0</v>
      </c>
      <c r="K501" s="8">
        <f t="shared" si="778"/>
        <v>0</v>
      </c>
      <c r="L501" s="8">
        <f t="shared" si="778"/>
        <v>0</v>
      </c>
      <c r="M501" s="8">
        <f t="shared" si="779"/>
        <v>8000</v>
      </c>
      <c r="N501" s="8">
        <f t="shared" si="779"/>
        <v>0</v>
      </c>
      <c r="O501" s="8">
        <f t="shared" si="780"/>
        <v>7850</v>
      </c>
      <c r="P501" s="8">
        <f t="shared" si="780"/>
        <v>0</v>
      </c>
      <c r="Q501" s="8">
        <f t="shared" si="780"/>
        <v>0</v>
      </c>
      <c r="R501" s="8">
        <f t="shared" si="781"/>
        <v>4270.9835900000007</v>
      </c>
      <c r="S501" s="8">
        <f t="shared" si="781"/>
        <v>0</v>
      </c>
      <c r="T501" s="8">
        <f t="shared" si="781"/>
        <v>0</v>
      </c>
      <c r="U501" s="8">
        <f t="shared" si="781"/>
        <v>0</v>
      </c>
      <c r="V501" s="8">
        <f t="shared" si="781"/>
        <v>0</v>
      </c>
      <c r="W501" s="8">
        <f t="shared" si="782"/>
        <v>8874</v>
      </c>
      <c r="X501" s="8">
        <f t="shared" si="782"/>
        <v>0</v>
      </c>
      <c r="Y501" s="8">
        <f t="shared" si="783"/>
        <v>8874</v>
      </c>
      <c r="Z501" s="22">
        <f t="shared" si="783"/>
        <v>0</v>
      </c>
      <c r="AA501" s="8">
        <f t="shared" si="722"/>
        <v>0</v>
      </c>
      <c r="AB501" s="24">
        <f t="shared" ref="AB501" si="785">SUM(AB508,AB512)</f>
        <v>8000</v>
      </c>
      <c r="AC501" s="24">
        <f t="shared" si="714"/>
        <v>-874</v>
      </c>
      <c r="AD501" s="25"/>
    </row>
    <row r="502" spans="1:30">
      <c r="B502" s="16" t="s">
        <v>1</v>
      </c>
      <c r="C502" s="9" t="s">
        <v>24</v>
      </c>
      <c r="D502" s="8">
        <f t="shared" si="776"/>
        <v>154</v>
      </c>
      <c r="E502" s="8">
        <f t="shared" si="776"/>
        <v>0</v>
      </c>
      <c r="F502" s="8">
        <f t="shared" si="777"/>
        <v>104.28</v>
      </c>
      <c r="G502" s="8">
        <f t="shared" si="777"/>
        <v>0</v>
      </c>
      <c r="H502" s="8">
        <f t="shared" si="777"/>
        <v>0</v>
      </c>
      <c r="I502" s="8">
        <f t="shared" si="778"/>
        <v>100.80500000000001</v>
      </c>
      <c r="J502" s="8">
        <f t="shared" si="778"/>
        <v>0</v>
      </c>
      <c r="K502" s="8">
        <f t="shared" si="778"/>
        <v>0</v>
      </c>
      <c r="L502" s="8">
        <f t="shared" si="778"/>
        <v>0</v>
      </c>
      <c r="M502" s="8">
        <f t="shared" si="779"/>
        <v>100</v>
      </c>
      <c r="N502" s="8">
        <f t="shared" si="779"/>
        <v>0</v>
      </c>
      <c r="O502" s="8">
        <f t="shared" si="780"/>
        <v>181</v>
      </c>
      <c r="P502" s="8">
        <f t="shared" si="780"/>
        <v>0</v>
      </c>
      <c r="Q502" s="8">
        <f t="shared" si="780"/>
        <v>0</v>
      </c>
      <c r="R502" s="8">
        <f t="shared" si="781"/>
        <v>85.507000000000005</v>
      </c>
      <c r="S502" s="8">
        <f t="shared" si="781"/>
        <v>0</v>
      </c>
      <c r="T502" s="8">
        <f t="shared" si="781"/>
        <v>0</v>
      </c>
      <c r="U502" s="8">
        <f t="shared" si="781"/>
        <v>0</v>
      </c>
      <c r="V502" s="8">
        <f t="shared" si="781"/>
        <v>0</v>
      </c>
      <c r="W502" s="8">
        <f t="shared" si="782"/>
        <v>100</v>
      </c>
      <c r="X502" s="8">
        <f t="shared" si="782"/>
        <v>0</v>
      </c>
      <c r="Y502" s="8">
        <f t="shared" si="783"/>
        <v>100</v>
      </c>
      <c r="Z502" s="22">
        <f t="shared" si="783"/>
        <v>0</v>
      </c>
      <c r="AA502" s="8">
        <f t="shared" si="722"/>
        <v>0</v>
      </c>
      <c r="AB502" s="24">
        <f t="shared" ref="AB502" si="786">SUM(AB509,AB513)</f>
        <v>100</v>
      </c>
      <c r="AC502" s="24">
        <f t="shared" si="714"/>
        <v>0</v>
      </c>
      <c r="AD502" s="25"/>
    </row>
    <row r="503" spans="1:30">
      <c r="B503" s="16" t="s">
        <v>1</v>
      </c>
      <c r="C503" s="9" t="s">
        <v>27</v>
      </c>
      <c r="D503" s="8">
        <f t="shared" si="776"/>
        <v>7846</v>
      </c>
      <c r="E503" s="8">
        <f t="shared" si="776"/>
        <v>0</v>
      </c>
      <c r="F503" s="8">
        <f t="shared" si="777"/>
        <v>7173.96</v>
      </c>
      <c r="G503" s="8">
        <f t="shared" si="777"/>
        <v>0</v>
      </c>
      <c r="H503" s="8">
        <f t="shared" si="777"/>
        <v>0</v>
      </c>
      <c r="I503" s="8">
        <f t="shared" si="778"/>
        <v>7173.9503699999996</v>
      </c>
      <c r="J503" s="8">
        <f t="shared" si="778"/>
        <v>0</v>
      </c>
      <c r="K503" s="8">
        <f t="shared" si="778"/>
        <v>0</v>
      </c>
      <c r="L503" s="8">
        <f t="shared" si="778"/>
        <v>0</v>
      </c>
      <c r="M503" s="8">
        <f t="shared" si="779"/>
        <v>7900</v>
      </c>
      <c r="N503" s="8">
        <f t="shared" si="779"/>
        <v>0</v>
      </c>
      <c r="O503" s="8">
        <f t="shared" si="780"/>
        <v>7669</v>
      </c>
      <c r="P503" s="8">
        <f t="shared" si="780"/>
        <v>0</v>
      </c>
      <c r="Q503" s="8">
        <f t="shared" si="780"/>
        <v>0</v>
      </c>
      <c r="R503" s="8">
        <f t="shared" si="781"/>
        <v>4185.4765900000002</v>
      </c>
      <c r="S503" s="8">
        <f t="shared" si="781"/>
        <v>0</v>
      </c>
      <c r="T503" s="8">
        <f t="shared" si="781"/>
        <v>0</v>
      </c>
      <c r="U503" s="8">
        <f t="shared" si="781"/>
        <v>0</v>
      </c>
      <c r="V503" s="8">
        <f t="shared" si="781"/>
        <v>0</v>
      </c>
      <c r="W503" s="8">
        <f t="shared" si="782"/>
        <v>8400</v>
      </c>
      <c r="X503" s="8">
        <f t="shared" si="782"/>
        <v>0</v>
      </c>
      <c r="Y503" s="8">
        <f t="shared" si="783"/>
        <v>8400</v>
      </c>
      <c r="Z503" s="22">
        <f t="shared" si="783"/>
        <v>0</v>
      </c>
      <c r="AA503" s="8">
        <f t="shared" si="722"/>
        <v>0</v>
      </c>
      <c r="AB503" s="24">
        <f t="shared" ref="AB503" si="787">SUM(AB510,AB514)</f>
        <v>7526</v>
      </c>
      <c r="AC503" s="24">
        <f t="shared" si="714"/>
        <v>-874</v>
      </c>
      <c r="AD503" s="25"/>
    </row>
    <row r="504" spans="1:30">
      <c r="B504" s="16" t="s">
        <v>1</v>
      </c>
      <c r="C504" s="9" t="s">
        <v>28</v>
      </c>
      <c r="D504" s="8">
        <f t="shared" ref="D504:E506" si="788">SUM(D515)</f>
        <v>0</v>
      </c>
      <c r="E504" s="8">
        <f t="shared" si="788"/>
        <v>0</v>
      </c>
      <c r="F504" s="8">
        <f t="shared" ref="F504:H506" si="789">SUM(F515)</f>
        <v>0</v>
      </c>
      <c r="G504" s="8">
        <f t="shared" si="789"/>
        <v>0</v>
      </c>
      <c r="H504" s="8">
        <f t="shared" si="789"/>
        <v>0</v>
      </c>
      <c r="I504" s="8">
        <f t="shared" ref="I504:L506" si="790">SUM(I515)</f>
        <v>0</v>
      </c>
      <c r="J504" s="8">
        <f t="shared" si="790"/>
        <v>0</v>
      </c>
      <c r="K504" s="8">
        <f t="shared" si="790"/>
        <v>0</v>
      </c>
      <c r="L504" s="8">
        <f t="shared" si="790"/>
        <v>0</v>
      </c>
      <c r="M504" s="8">
        <f t="shared" ref="M504:N506" si="791">SUM(M515)</f>
        <v>0</v>
      </c>
      <c r="N504" s="8">
        <f t="shared" si="791"/>
        <v>0</v>
      </c>
      <c r="O504" s="8">
        <f t="shared" ref="O504:Q506" si="792">SUM(O515)</f>
        <v>0</v>
      </c>
      <c r="P504" s="8">
        <f t="shared" si="792"/>
        <v>0</v>
      </c>
      <c r="Q504" s="8">
        <f t="shared" si="792"/>
        <v>0</v>
      </c>
      <c r="R504" s="8">
        <f t="shared" ref="R504:V506" si="793">SUM(R515)</f>
        <v>0</v>
      </c>
      <c r="S504" s="8">
        <f t="shared" si="793"/>
        <v>0</v>
      </c>
      <c r="T504" s="8">
        <f t="shared" si="793"/>
        <v>0</v>
      </c>
      <c r="U504" s="8">
        <f t="shared" si="793"/>
        <v>0</v>
      </c>
      <c r="V504" s="8">
        <f t="shared" si="793"/>
        <v>0</v>
      </c>
      <c r="W504" s="8">
        <f t="shared" ref="W504:X506" si="794">SUM(W515)</f>
        <v>374</v>
      </c>
      <c r="X504" s="8">
        <f t="shared" si="794"/>
        <v>0</v>
      </c>
      <c r="Y504" s="8">
        <f t="shared" ref="Y504:Z506" si="795">SUM(Y515)</f>
        <v>374</v>
      </c>
      <c r="Z504" s="22">
        <f t="shared" si="795"/>
        <v>0</v>
      </c>
      <c r="AA504" s="8">
        <f t="shared" si="722"/>
        <v>0</v>
      </c>
      <c r="AB504" s="24">
        <f t="shared" ref="AB504" si="796">SUM(AB515)</f>
        <v>374</v>
      </c>
      <c r="AC504" s="24">
        <f t="shared" si="714"/>
        <v>0</v>
      </c>
      <c r="AD504" s="25"/>
    </row>
    <row r="505" spans="1:30">
      <c r="B505" s="16" t="s">
        <v>1</v>
      </c>
      <c r="C505" s="10" t="s">
        <v>29</v>
      </c>
      <c r="D505" s="8">
        <f t="shared" si="788"/>
        <v>0</v>
      </c>
      <c r="E505" s="8">
        <f t="shared" si="788"/>
        <v>0</v>
      </c>
      <c r="F505" s="8">
        <f t="shared" si="789"/>
        <v>0</v>
      </c>
      <c r="G505" s="8">
        <f t="shared" si="789"/>
        <v>0</v>
      </c>
      <c r="H505" s="8">
        <f t="shared" si="789"/>
        <v>0</v>
      </c>
      <c r="I505" s="8">
        <f t="shared" si="790"/>
        <v>0</v>
      </c>
      <c r="J505" s="8">
        <f t="shared" si="790"/>
        <v>0</v>
      </c>
      <c r="K505" s="8">
        <f t="shared" si="790"/>
        <v>0</v>
      </c>
      <c r="L505" s="8">
        <f t="shared" si="790"/>
        <v>0</v>
      </c>
      <c r="M505" s="8">
        <f t="shared" si="791"/>
        <v>0</v>
      </c>
      <c r="N505" s="8">
        <f t="shared" si="791"/>
        <v>0</v>
      </c>
      <c r="O505" s="8">
        <f t="shared" si="792"/>
        <v>0</v>
      </c>
      <c r="P505" s="8">
        <f t="shared" si="792"/>
        <v>0</v>
      </c>
      <c r="Q505" s="8">
        <f t="shared" si="792"/>
        <v>0</v>
      </c>
      <c r="R505" s="8">
        <f t="shared" si="793"/>
        <v>0</v>
      </c>
      <c r="S505" s="8">
        <f t="shared" si="793"/>
        <v>0</v>
      </c>
      <c r="T505" s="8">
        <f t="shared" si="793"/>
        <v>0</v>
      </c>
      <c r="U505" s="8">
        <f t="shared" si="793"/>
        <v>0</v>
      </c>
      <c r="V505" s="8">
        <f t="shared" si="793"/>
        <v>0</v>
      </c>
      <c r="W505" s="8">
        <f t="shared" si="794"/>
        <v>374</v>
      </c>
      <c r="X505" s="8">
        <f t="shared" si="794"/>
        <v>0</v>
      </c>
      <c r="Y505" s="8">
        <f t="shared" si="795"/>
        <v>374</v>
      </c>
      <c r="Z505" s="22">
        <f t="shared" si="795"/>
        <v>0</v>
      </c>
      <c r="AA505" s="8">
        <f t="shared" si="722"/>
        <v>0</v>
      </c>
      <c r="AB505" s="24">
        <f t="shared" ref="AB505" si="797">SUM(AB516)</f>
        <v>374</v>
      </c>
      <c r="AC505" s="24">
        <f t="shared" si="714"/>
        <v>0</v>
      </c>
      <c r="AD505" s="25"/>
    </row>
    <row r="506" spans="1:30" ht="30">
      <c r="B506" s="16" t="s">
        <v>1</v>
      </c>
      <c r="C506" s="11" t="s">
        <v>30</v>
      </c>
      <c r="D506" s="8">
        <f t="shared" si="788"/>
        <v>0</v>
      </c>
      <c r="E506" s="8">
        <f t="shared" si="788"/>
        <v>0</v>
      </c>
      <c r="F506" s="8">
        <f t="shared" si="789"/>
        <v>0</v>
      </c>
      <c r="G506" s="8">
        <f t="shared" si="789"/>
        <v>0</v>
      </c>
      <c r="H506" s="8">
        <f t="shared" si="789"/>
        <v>0</v>
      </c>
      <c r="I506" s="8">
        <f t="shared" si="790"/>
        <v>0</v>
      </c>
      <c r="J506" s="8">
        <f t="shared" si="790"/>
        <v>0</v>
      </c>
      <c r="K506" s="8">
        <f t="shared" si="790"/>
        <v>0</v>
      </c>
      <c r="L506" s="8">
        <f t="shared" si="790"/>
        <v>0</v>
      </c>
      <c r="M506" s="8">
        <f t="shared" si="791"/>
        <v>0</v>
      </c>
      <c r="N506" s="8">
        <f t="shared" si="791"/>
        <v>0</v>
      </c>
      <c r="O506" s="8">
        <f t="shared" si="792"/>
        <v>0</v>
      </c>
      <c r="P506" s="8">
        <f t="shared" si="792"/>
        <v>0</v>
      </c>
      <c r="Q506" s="8">
        <f t="shared" si="792"/>
        <v>0</v>
      </c>
      <c r="R506" s="8">
        <f t="shared" si="793"/>
        <v>0</v>
      </c>
      <c r="S506" s="8">
        <f t="shared" si="793"/>
        <v>0</v>
      </c>
      <c r="T506" s="8">
        <f t="shared" si="793"/>
        <v>0</v>
      </c>
      <c r="U506" s="8">
        <f t="shared" si="793"/>
        <v>0</v>
      </c>
      <c r="V506" s="8">
        <f t="shared" si="793"/>
        <v>0</v>
      </c>
      <c r="W506" s="8">
        <f t="shared" si="794"/>
        <v>374</v>
      </c>
      <c r="X506" s="8">
        <f t="shared" si="794"/>
        <v>0</v>
      </c>
      <c r="Y506" s="8">
        <f t="shared" si="795"/>
        <v>374</v>
      </c>
      <c r="Z506" s="22">
        <f t="shared" si="795"/>
        <v>0</v>
      </c>
      <c r="AA506" s="8">
        <f t="shared" si="722"/>
        <v>0</v>
      </c>
      <c r="AB506" s="24">
        <f t="shared" ref="AB506" si="798">SUM(AB517)</f>
        <v>374</v>
      </c>
      <c r="AC506" s="24">
        <f t="shared" si="714"/>
        <v>0</v>
      </c>
      <c r="AD506" s="25"/>
    </row>
    <row r="507" spans="1:30">
      <c r="B507" s="16" t="s">
        <v>181</v>
      </c>
      <c r="C507" s="5" t="s">
        <v>180</v>
      </c>
      <c r="D507" s="6">
        <f t="shared" ref="D507:AB507" si="799">SUM(D508)</f>
        <v>7526</v>
      </c>
      <c r="E507" s="6">
        <f t="shared" si="799"/>
        <v>0</v>
      </c>
      <c r="F507" s="6">
        <f t="shared" si="799"/>
        <v>7080.74</v>
      </c>
      <c r="G507" s="6">
        <f t="shared" si="799"/>
        <v>0</v>
      </c>
      <c r="H507" s="6">
        <f t="shared" si="799"/>
        <v>0</v>
      </c>
      <c r="I507" s="6">
        <f t="shared" si="799"/>
        <v>7080.7351699999999</v>
      </c>
      <c r="J507" s="6">
        <f t="shared" si="799"/>
        <v>0</v>
      </c>
      <c r="K507" s="6">
        <f t="shared" si="799"/>
        <v>0</v>
      </c>
      <c r="L507" s="6">
        <f t="shared" si="799"/>
        <v>0</v>
      </c>
      <c r="M507" s="6">
        <f t="shared" si="799"/>
        <v>7526</v>
      </c>
      <c r="N507" s="6">
        <f t="shared" si="799"/>
        <v>0</v>
      </c>
      <c r="O507" s="6">
        <f t="shared" si="799"/>
        <v>7376</v>
      </c>
      <c r="P507" s="6">
        <f t="shared" si="799"/>
        <v>0</v>
      </c>
      <c r="Q507" s="6">
        <f t="shared" si="799"/>
        <v>0</v>
      </c>
      <c r="R507" s="6">
        <f t="shared" si="799"/>
        <v>4180.2145900000005</v>
      </c>
      <c r="S507" s="6">
        <f t="shared" si="799"/>
        <v>0</v>
      </c>
      <c r="T507" s="6">
        <f t="shared" si="799"/>
        <v>0</v>
      </c>
      <c r="U507" s="6">
        <f t="shared" si="799"/>
        <v>0</v>
      </c>
      <c r="V507" s="6">
        <f t="shared" si="799"/>
        <v>0</v>
      </c>
      <c r="W507" s="6">
        <f t="shared" si="799"/>
        <v>8400</v>
      </c>
      <c r="X507" s="6">
        <f t="shared" si="799"/>
        <v>0</v>
      </c>
      <c r="Y507" s="6">
        <f t="shared" si="799"/>
        <v>8400</v>
      </c>
      <c r="Z507" s="21">
        <f t="shared" si="799"/>
        <v>0</v>
      </c>
      <c r="AA507" s="6">
        <f t="shared" si="722"/>
        <v>0</v>
      </c>
      <c r="AB507" s="12">
        <f t="shared" si="799"/>
        <v>7526</v>
      </c>
      <c r="AC507" s="12">
        <f t="shared" si="714"/>
        <v>-874</v>
      </c>
      <c r="AD507" s="25"/>
    </row>
    <row r="508" spans="1:30">
      <c r="B508" s="16" t="s">
        <v>1</v>
      </c>
      <c r="C508" s="7" t="s">
        <v>22</v>
      </c>
      <c r="D508" s="8">
        <f t="shared" ref="D508:Z508" si="800">SUM(D509:D510)</f>
        <v>7526</v>
      </c>
      <c r="E508" s="8">
        <f t="shared" si="800"/>
        <v>0</v>
      </c>
      <c r="F508" s="8">
        <f t="shared" si="800"/>
        <v>7080.74</v>
      </c>
      <c r="G508" s="8">
        <f t="shared" si="800"/>
        <v>0</v>
      </c>
      <c r="H508" s="8">
        <f t="shared" si="800"/>
        <v>0</v>
      </c>
      <c r="I508" s="8">
        <f t="shared" si="800"/>
        <v>7080.7351699999999</v>
      </c>
      <c r="J508" s="8">
        <f t="shared" si="800"/>
        <v>0</v>
      </c>
      <c r="K508" s="8">
        <f t="shared" si="800"/>
        <v>0</v>
      </c>
      <c r="L508" s="8">
        <f t="shared" si="800"/>
        <v>0</v>
      </c>
      <c r="M508" s="8">
        <f t="shared" si="800"/>
        <v>7526</v>
      </c>
      <c r="N508" s="8">
        <f t="shared" si="800"/>
        <v>0</v>
      </c>
      <c r="O508" s="8">
        <f t="shared" si="800"/>
        <v>7376</v>
      </c>
      <c r="P508" s="8">
        <f t="shared" si="800"/>
        <v>0</v>
      </c>
      <c r="Q508" s="8">
        <f t="shared" si="800"/>
        <v>0</v>
      </c>
      <c r="R508" s="8">
        <f t="shared" si="800"/>
        <v>4180.2145900000005</v>
      </c>
      <c r="S508" s="8">
        <f t="shared" si="800"/>
        <v>0</v>
      </c>
      <c r="T508" s="8">
        <f t="shared" si="800"/>
        <v>0</v>
      </c>
      <c r="U508" s="8">
        <f t="shared" si="800"/>
        <v>0</v>
      </c>
      <c r="V508" s="8">
        <f t="shared" si="800"/>
        <v>0</v>
      </c>
      <c r="W508" s="8">
        <f t="shared" si="800"/>
        <v>8400</v>
      </c>
      <c r="X508" s="8">
        <f t="shared" si="800"/>
        <v>0</v>
      </c>
      <c r="Y508" s="8">
        <f t="shared" si="800"/>
        <v>8400</v>
      </c>
      <c r="Z508" s="22">
        <f t="shared" si="800"/>
        <v>0</v>
      </c>
      <c r="AA508" s="8">
        <f t="shared" si="722"/>
        <v>0</v>
      </c>
      <c r="AB508" s="24">
        <f t="shared" ref="AB508" si="801">SUM(AB509:AB510)</f>
        <v>7526</v>
      </c>
      <c r="AC508" s="24">
        <f t="shared" si="714"/>
        <v>-874</v>
      </c>
      <c r="AD508" s="25"/>
    </row>
    <row r="509" spans="1:30">
      <c r="B509" s="16" t="s">
        <v>1</v>
      </c>
      <c r="C509" s="9" t="s">
        <v>24</v>
      </c>
      <c r="D509" s="8">
        <v>54</v>
      </c>
      <c r="E509" s="8">
        <v>0</v>
      </c>
      <c r="F509" s="8">
        <v>57</v>
      </c>
      <c r="G509" s="8">
        <v>0</v>
      </c>
      <c r="H509" s="8">
        <v>0</v>
      </c>
      <c r="I509" s="8">
        <v>57</v>
      </c>
      <c r="J509" s="8">
        <v>0</v>
      </c>
      <c r="K509" s="8">
        <v>0</v>
      </c>
      <c r="L509" s="8">
        <v>0</v>
      </c>
      <c r="M509" s="8">
        <v>0</v>
      </c>
      <c r="N509" s="8">
        <v>0</v>
      </c>
      <c r="O509" s="8">
        <v>81</v>
      </c>
      <c r="P509" s="8">
        <v>0</v>
      </c>
      <c r="Q509" s="8">
        <v>0</v>
      </c>
      <c r="R509" s="8">
        <v>58.35</v>
      </c>
      <c r="S509" s="8">
        <v>0</v>
      </c>
      <c r="T509" s="8">
        <v>0</v>
      </c>
      <c r="U509" s="8">
        <v>0</v>
      </c>
      <c r="V509" s="8">
        <v>0</v>
      </c>
      <c r="W509" s="8">
        <v>0</v>
      </c>
      <c r="X509" s="8">
        <v>0</v>
      </c>
      <c r="Y509" s="8">
        <v>0</v>
      </c>
      <c r="Z509" s="22">
        <v>0</v>
      </c>
      <c r="AA509" s="8">
        <f t="shared" si="722"/>
        <v>0</v>
      </c>
      <c r="AB509" s="24">
        <v>0</v>
      </c>
      <c r="AC509" s="24">
        <f t="shared" si="714"/>
        <v>0</v>
      </c>
      <c r="AD509" s="25"/>
    </row>
    <row r="510" spans="1:30">
      <c r="B510" s="16" t="s">
        <v>1</v>
      </c>
      <c r="C510" s="9" t="s">
        <v>27</v>
      </c>
      <c r="D510" s="8">
        <v>7472</v>
      </c>
      <c r="E510" s="8">
        <v>0</v>
      </c>
      <c r="F510" s="8">
        <v>7023.74</v>
      </c>
      <c r="G510" s="8">
        <v>0</v>
      </c>
      <c r="H510" s="8">
        <v>0</v>
      </c>
      <c r="I510" s="8">
        <v>7023.7351699999999</v>
      </c>
      <c r="J510" s="8">
        <v>0</v>
      </c>
      <c r="K510" s="8">
        <v>0</v>
      </c>
      <c r="L510" s="8">
        <v>0</v>
      </c>
      <c r="M510" s="8">
        <v>7526</v>
      </c>
      <c r="N510" s="8">
        <v>0</v>
      </c>
      <c r="O510" s="8">
        <v>7295</v>
      </c>
      <c r="P510" s="8">
        <v>0</v>
      </c>
      <c r="Q510" s="8">
        <v>0</v>
      </c>
      <c r="R510" s="8">
        <v>4121.8645900000001</v>
      </c>
      <c r="S510" s="8">
        <v>0</v>
      </c>
      <c r="T510" s="8">
        <v>0</v>
      </c>
      <c r="U510" s="8">
        <v>0</v>
      </c>
      <c r="V510" s="8">
        <v>0</v>
      </c>
      <c r="W510" s="8">
        <v>8400</v>
      </c>
      <c r="X510" s="8">
        <v>0</v>
      </c>
      <c r="Y510" s="8">
        <v>8400</v>
      </c>
      <c r="Z510" s="22">
        <v>0</v>
      </c>
      <c r="AA510" s="8">
        <f t="shared" si="722"/>
        <v>0</v>
      </c>
      <c r="AB510" s="24">
        <v>7526</v>
      </c>
      <c r="AC510" s="24">
        <f t="shared" si="714"/>
        <v>-874</v>
      </c>
      <c r="AD510" s="25"/>
    </row>
    <row r="511" spans="1:30" ht="60">
      <c r="B511" s="16" t="s">
        <v>182</v>
      </c>
      <c r="C511" s="5" t="s">
        <v>183</v>
      </c>
      <c r="D511" s="6">
        <f t="shared" ref="D511:AB511" si="802">SUM(D512)</f>
        <v>474</v>
      </c>
      <c r="E511" s="6">
        <f t="shared" si="802"/>
        <v>0</v>
      </c>
      <c r="F511" s="6">
        <f t="shared" si="802"/>
        <v>197.5</v>
      </c>
      <c r="G511" s="6">
        <f t="shared" si="802"/>
        <v>0</v>
      </c>
      <c r="H511" s="6">
        <f t="shared" si="802"/>
        <v>0</v>
      </c>
      <c r="I511" s="6">
        <f t="shared" si="802"/>
        <v>194.02020000000002</v>
      </c>
      <c r="J511" s="6">
        <f t="shared" si="802"/>
        <v>0</v>
      </c>
      <c r="K511" s="6">
        <f t="shared" si="802"/>
        <v>0</v>
      </c>
      <c r="L511" s="6">
        <f t="shared" si="802"/>
        <v>0</v>
      </c>
      <c r="M511" s="6">
        <f t="shared" si="802"/>
        <v>474</v>
      </c>
      <c r="N511" s="6">
        <f t="shared" si="802"/>
        <v>0</v>
      </c>
      <c r="O511" s="6">
        <f t="shared" si="802"/>
        <v>474</v>
      </c>
      <c r="P511" s="6">
        <f t="shared" si="802"/>
        <v>0</v>
      </c>
      <c r="Q511" s="6">
        <f t="shared" si="802"/>
        <v>0</v>
      </c>
      <c r="R511" s="6">
        <f t="shared" si="802"/>
        <v>90.769000000000005</v>
      </c>
      <c r="S511" s="6">
        <f t="shared" si="802"/>
        <v>0</v>
      </c>
      <c r="T511" s="6">
        <f t="shared" si="802"/>
        <v>0</v>
      </c>
      <c r="U511" s="6">
        <f t="shared" si="802"/>
        <v>0</v>
      </c>
      <c r="V511" s="6">
        <f t="shared" si="802"/>
        <v>0</v>
      </c>
      <c r="W511" s="6">
        <f t="shared" si="802"/>
        <v>474</v>
      </c>
      <c r="X511" s="6">
        <f t="shared" si="802"/>
        <v>0</v>
      </c>
      <c r="Y511" s="6">
        <f t="shared" si="802"/>
        <v>474</v>
      </c>
      <c r="Z511" s="21">
        <f t="shared" si="802"/>
        <v>0</v>
      </c>
      <c r="AA511" s="6">
        <f t="shared" si="722"/>
        <v>0</v>
      </c>
      <c r="AB511" s="12">
        <f t="shared" si="802"/>
        <v>474</v>
      </c>
      <c r="AC511" s="12">
        <f t="shared" si="714"/>
        <v>0</v>
      </c>
      <c r="AD511" s="25"/>
    </row>
    <row r="512" spans="1:30">
      <c r="B512" s="16" t="s">
        <v>1</v>
      </c>
      <c r="C512" s="7" t="s">
        <v>22</v>
      </c>
      <c r="D512" s="8">
        <f t="shared" ref="D512:Z512" si="803">SUM(D513:D515)</f>
        <v>474</v>
      </c>
      <c r="E512" s="8">
        <f t="shared" si="803"/>
        <v>0</v>
      </c>
      <c r="F512" s="8">
        <f t="shared" si="803"/>
        <v>197.5</v>
      </c>
      <c r="G512" s="8">
        <f t="shared" si="803"/>
        <v>0</v>
      </c>
      <c r="H512" s="8">
        <f t="shared" si="803"/>
        <v>0</v>
      </c>
      <c r="I512" s="8">
        <f t="shared" si="803"/>
        <v>194.02020000000002</v>
      </c>
      <c r="J512" s="8">
        <f t="shared" si="803"/>
        <v>0</v>
      </c>
      <c r="K512" s="8">
        <f t="shared" si="803"/>
        <v>0</v>
      </c>
      <c r="L512" s="8">
        <f t="shared" si="803"/>
        <v>0</v>
      </c>
      <c r="M512" s="8">
        <f t="shared" si="803"/>
        <v>474</v>
      </c>
      <c r="N512" s="8">
        <f t="shared" si="803"/>
        <v>0</v>
      </c>
      <c r="O512" s="8">
        <f t="shared" si="803"/>
        <v>474</v>
      </c>
      <c r="P512" s="8">
        <f t="shared" si="803"/>
        <v>0</v>
      </c>
      <c r="Q512" s="8">
        <f t="shared" si="803"/>
        <v>0</v>
      </c>
      <c r="R512" s="8">
        <f t="shared" si="803"/>
        <v>90.769000000000005</v>
      </c>
      <c r="S512" s="8">
        <f t="shared" si="803"/>
        <v>0</v>
      </c>
      <c r="T512" s="8">
        <f t="shared" si="803"/>
        <v>0</v>
      </c>
      <c r="U512" s="8">
        <f t="shared" si="803"/>
        <v>0</v>
      </c>
      <c r="V512" s="8">
        <f t="shared" si="803"/>
        <v>0</v>
      </c>
      <c r="W512" s="8">
        <f t="shared" si="803"/>
        <v>474</v>
      </c>
      <c r="X512" s="8">
        <f t="shared" si="803"/>
        <v>0</v>
      </c>
      <c r="Y512" s="8">
        <f t="shared" si="803"/>
        <v>474</v>
      </c>
      <c r="Z512" s="22">
        <f t="shared" si="803"/>
        <v>0</v>
      </c>
      <c r="AA512" s="8">
        <f t="shared" si="722"/>
        <v>0</v>
      </c>
      <c r="AB512" s="24">
        <f t="shared" ref="AB512" si="804">SUM(AB513:AB515)</f>
        <v>474</v>
      </c>
      <c r="AC512" s="24">
        <f t="shared" si="714"/>
        <v>0</v>
      </c>
      <c r="AD512" s="25"/>
    </row>
    <row r="513" spans="2:30">
      <c r="B513" s="16" t="s">
        <v>1</v>
      </c>
      <c r="C513" s="9" t="s">
        <v>24</v>
      </c>
      <c r="D513" s="8">
        <v>100</v>
      </c>
      <c r="E513" s="8">
        <v>0</v>
      </c>
      <c r="F513" s="8">
        <v>47.28</v>
      </c>
      <c r="G513" s="8">
        <v>0</v>
      </c>
      <c r="H513" s="8">
        <v>0</v>
      </c>
      <c r="I513" s="8">
        <v>43.805</v>
      </c>
      <c r="J513" s="8">
        <v>0</v>
      </c>
      <c r="K513" s="8">
        <v>0</v>
      </c>
      <c r="L513" s="8">
        <v>0</v>
      </c>
      <c r="M513" s="8">
        <v>100</v>
      </c>
      <c r="N513" s="8">
        <v>0</v>
      </c>
      <c r="O513" s="8">
        <v>100</v>
      </c>
      <c r="P513" s="8">
        <v>0</v>
      </c>
      <c r="Q513" s="8">
        <v>0</v>
      </c>
      <c r="R513" s="8">
        <v>27.157</v>
      </c>
      <c r="S513" s="8">
        <v>0</v>
      </c>
      <c r="T513" s="8">
        <v>0</v>
      </c>
      <c r="U513" s="8">
        <v>0</v>
      </c>
      <c r="V513" s="8">
        <v>0</v>
      </c>
      <c r="W513" s="8">
        <v>100</v>
      </c>
      <c r="X513" s="8">
        <v>0</v>
      </c>
      <c r="Y513" s="8">
        <v>100</v>
      </c>
      <c r="Z513" s="22">
        <v>0</v>
      </c>
      <c r="AA513" s="8">
        <f t="shared" si="722"/>
        <v>0</v>
      </c>
      <c r="AB513" s="24">
        <v>100</v>
      </c>
      <c r="AC513" s="24">
        <f t="shared" si="714"/>
        <v>0</v>
      </c>
      <c r="AD513" s="25"/>
    </row>
    <row r="514" spans="2:30">
      <c r="B514" s="16" t="s">
        <v>1</v>
      </c>
      <c r="C514" s="9" t="s">
        <v>27</v>
      </c>
      <c r="D514" s="8">
        <v>374</v>
      </c>
      <c r="E514" s="8">
        <v>0</v>
      </c>
      <c r="F514" s="8">
        <v>150.22</v>
      </c>
      <c r="G514" s="8">
        <v>0</v>
      </c>
      <c r="H514" s="8">
        <v>0</v>
      </c>
      <c r="I514" s="8">
        <v>150.21520000000001</v>
      </c>
      <c r="J514" s="8">
        <v>0</v>
      </c>
      <c r="K514" s="8">
        <v>0</v>
      </c>
      <c r="L514" s="8">
        <v>0</v>
      </c>
      <c r="M514" s="8">
        <v>374</v>
      </c>
      <c r="N514" s="8">
        <v>0</v>
      </c>
      <c r="O514" s="8">
        <v>374</v>
      </c>
      <c r="P514" s="8">
        <v>0</v>
      </c>
      <c r="Q514" s="8">
        <v>0</v>
      </c>
      <c r="R514" s="8">
        <v>63.612000000000002</v>
      </c>
      <c r="S514" s="8">
        <v>0</v>
      </c>
      <c r="T514" s="8">
        <v>0</v>
      </c>
      <c r="U514" s="8">
        <v>0</v>
      </c>
      <c r="V514" s="8">
        <v>0</v>
      </c>
      <c r="W514" s="8">
        <v>0</v>
      </c>
      <c r="X514" s="8">
        <v>0</v>
      </c>
      <c r="Y514" s="8">
        <v>0</v>
      </c>
      <c r="Z514" s="22">
        <v>0</v>
      </c>
      <c r="AA514" s="8">
        <f t="shared" si="722"/>
        <v>0</v>
      </c>
      <c r="AB514" s="24">
        <v>0</v>
      </c>
      <c r="AC514" s="24">
        <f t="shared" si="714"/>
        <v>0</v>
      </c>
      <c r="AD514" s="25"/>
    </row>
    <row r="515" spans="2:30">
      <c r="B515" s="16" t="s">
        <v>1</v>
      </c>
      <c r="C515" s="9" t="s">
        <v>28</v>
      </c>
      <c r="D515" s="8">
        <f>SUM(D516)</f>
        <v>0</v>
      </c>
      <c r="E515" s="8">
        <f>SUM(E516)</f>
        <v>0</v>
      </c>
      <c r="F515" s="8">
        <f t="shared" ref="F515:H516" si="805">SUM(F516)</f>
        <v>0</v>
      </c>
      <c r="G515" s="8">
        <f t="shared" si="805"/>
        <v>0</v>
      </c>
      <c r="H515" s="8">
        <f t="shared" si="805"/>
        <v>0</v>
      </c>
      <c r="I515" s="8">
        <f t="shared" ref="I515:L516" si="806">SUM(I516)</f>
        <v>0</v>
      </c>
      <c r="J515" s="8">
        <f t="shared" si="806"/>
        <v>0</v>
      </c>
      <c r="K515" s="8">
        <f t="shared" si="806"/>
        <v>0</v>
      </c>
      <c r="L515" s="8">
        <f t="shared" si="806"/>
        <v>0</v>
      </c>
      <c r="M515" s="8">
        <f>SUM(M516)</f>
        <v>0</v>
      </c>
      <c r="N515" s="8">
        <f>SUM(N516)</f>
        <v>0</v>
      </c>
      <c r="O515" s="8">
        <f t="shared" ref="O515:Q516" si="807">SUM(O516)</f>
        <v>0</v>
      </c>
      <c r="P515" s="8">
        <f t="shared" si="807"/>
        <v>0</v>
      </c>
      <c r="Q515" s="8">
        <f t="shared" si="807"/>
        <v>0</v>
      </c>
      <c r="R515" s="8">
        <f t="shared" ref="R515:V516" si="808">SUM(R516)</f>
        <v>0</v>
      </c>
      <c r="S515" s="8">
        <f t="shared" si="808"/>
        <v>0</v>
      </c>
      <c r="T515" s="8">
        <f t="shared" si="808"/>
        <v>0</v>
      </c>
      <c r="U515" s="8">
        <f t="shared" si="808"/>
        <v>0</v>
      </c>
      <c r="V515" s="8">
        <f t="shared" si="808"/>
        <v>0</v>
      </c>
      <c r="W515" s="8">
        <f t="shared" ref="W515:AB516" si="809">SUM(W516)</f>
        <v>374</v>
      </c>
      <c r="X515" s="8">
        <f t="shared" si="809"/>
        <v>0</v>
      </c>
      <c r="Y515" s="8">
        <f t="shared" si="809"/>
        <v>374</v>
      </c>
      <c r="Z515" s="22">
        <f t="shared" si="809"/>
        <v>0</v>
      </c>
      <c r="AA515" s="8">
        <f t="shared" si="722"/>
        <v>0</v>
      </c>
      <c r="AB515" s="24">
        <f t="shared" si="809"/>
        <v>374</v>
      </c>
      <c r="AC515" s="24">
        <f t="shared" si="714"/>
        <v>0</v>
      </c>
      <c r="AD515" s="25"/>
    </row>
    <row r="516" spans="2:30">
      <c r="B516" s="16" t="s">
        <v>1</v>
      </c>
      <c r="C516" s="10" t="s">
        <v>29</v>
      </c>
      <c r="D516" s="8">
        <f>SUM(D517)</f>
        <v>0</v>
      </c>
      <c r="E516" s="8">
        <f>SUM(E517)</f>
        <v>0</v>
      </c>
      <c r="F516" s="8">
        <f t="shared" si="805"/>
        <v>0</v>
      </c>
      <c r="G516" s="8">
        <f t="shared" si="805"/>
        <v>0</v>
      </c>
      <c r="H516" s="8">
        <f t="shared" si="805"/>
        <v>0</v>
      </c>
      <c r="I516" s="8">
        <f t="shared" si="806"/>
        <v>0</v>
      </c>
      <c r="J516" s="8">
        <f t="shared" si="806"/>
        <v>0</v>
      </c>
      <c r="K516" s="8">
        <f t="shared" si="806"/>
        <v>0</v>
      </c>
      <c r="L516" s="8">
        <f t="shared" si="806"/>
        <v>0</v>
      </c>
      <c r="M516" s="8">
        <f>SUM(M517)</f>
        <v>0</v>
      </c>
      <c r="N516" s="8">
        <f>SUM(N517)</f>
        <v>0</v>
      </c>
      <c r="O516" s="8">
        <f t="shared" si="807"/>
        <v>0</v>
      </c>
      <c r="P516" s="8">
        <f t="shared" si="807"/>
        <v>0</v>
      </c>
      <c r="Q516" s="8">
        <f t="shared" si="807"/>
        <v>0</v>
      </c>
      <c r="R516" s="8">
        <f t="shared" si="808"/>
        <v>0</v>
      </c>
      <c r="S516" s="8">
        <f t="shared" si="808"/>
        <v>0</v>
      </c>
      <c r="T516" s="8">
        <f t="shared" si="808"/>
        <v>0</v>
      </c>
      <c r="U516" s="8">
        <f t="shared" si="808"/>
        <v>0</v>
      </c>
      <c r="V516" s="8">
        <f t="shared" si="808"/>
        <v>0</v>
      </c>
      <c r="W516" s="8">
        <f t="shared" si="809"/>
        <v>374</v>
      </c>
      <c r="X516" s="8">
        <f t="shared" si="809"/>
        <v>0</v>
      </c>
      <c r="Y516" s="8">
        <f t="shared" si="809"/>
        <v>374</v>
      </c>
      <c r="Z516" s="22">
        <f t="shared" si="809"/>
        <v>0</v>
      </c>
      <c r="AA516" s="8">
        <f t="shared" si="722"/>
        <v>0</v>
      </c>
      <c r="AB516" s="24">
        <f t="shared" si="809"/>
        <v>374</v>
      </c>
      <c r="AC516" s="24">
        <f t="shared" si="714"/>
        <v>0</v>
      </c>
      <c r="AD516" s="25"/>
    </row>
    <row r="517" spans="2:30" ht="30">
      <c r="B517" s="16" t="s">
        <v>1</v>
      </c>
      <c r="C517" s="11" t="s">
        <v>30</v>
      </c>
      <c r="D517" s="8">
        <v>0</v>
      </c>
      <c r="E517" s="8">
        <v>0</v>
      </c>
      <c r="F517" s="8">
        <v>0</v>
      </c>
      <c r="G517" s="8">
        <v>0</v>
      </c>
      <c r="H517" s="8">
        <v>0</v>
      </c>
      <c r="I517" s="8">
        <v>0</v>
      </c>
      <c r="J517" s="8">
        <v>0</v>
      </c>
      <c r="K517" s="8">
        <v>0</v>
      </c>
      <c r="L517" s="8">
        <v>0</v>
      </c>
      <c r="M517" s="8">
        <v>0</v>
      </c>
      <c r="N517" s="8">
        <v>0</v>
      </c>
      <c r="O517" s="8">
        <v>0</v>
      </c>
      <c r="P517" s="8">
        <v>0</v>
      </c>
      <c r="Q517" s="8">
        <v>0</v>
      </c>
      <c r="R517" s="8">
        <v>0</v>
      </c>
      <c r="S517" s="8">
        <v>0</v>
      </c>
      <c r="T517" s="8">
        <v>0</v>
      </c>
      <c r="U517" s="8">
        <v>0</v>
      </c>
      <c r="V517" s="8">
        <v>0</v>
      </c>
      <c r="W517" s="8">
        <v>374</v>
      </c>
      <c r="X517" s="8">
        <v>0</v>
      </c>
      <c r="Y517" s="8">
        <v>374</v>
      </c>
      <c r="Z517" s="22">
        <v>0</v>
      </c>
      <c r="AA517" s="8">
        <f t="shared" si="722"/>
        <v>0</v>
      </c>
      <c r="AB517" s="24">
        <v>374</v>
      </c>
      <c r="AC517" s="24">
        <f t="shared" si="714"/>
        <v>0</v>
      </c>
      <c r="AD517" s="25"/>
    </row>
    <row r="518" spans="2:30">
      <c r="B518" s="16" t="s">
        <v>184</v>
      </c>
      <c r="C518" s="5" t="s">
        <v>185</v>
      </c>
      <c r="D518" s="6">
        <f t="shared" ref="D518:AB518" si="810">SUM(D519)</f>
        <v>12150</v>
      </c>
      <c r="E518" s="6">
        <f t="shared" si="810"/>
        <v>0</v>
      </c>
      <c r="F518" s="6">
        <f t="shared" si="810"/>
        <v>10842.19</v>
      </c>
      <c r="G518" s="6">
        <f t="shared" si="810"/>
        <v>0</v>
      </c>
      <c r="H518" s="6">
        <f t="shared" si="810"/>
        <v>0</v>
      </c>
      <c r="I518" s="6">
        <f t="shared" si="810"/>
        <v>10842.18757</v>
      </c>
      <c r="J518" s="6">
        <f t="shared" si="810"/>
        <v>0</v>
      </c>
      <c r="K518" s="6">
        <f t="shared" si="810"/>
        <v>0</v>
      </c>
      <c r="L518" s="6">
        <f t="shared" si="810"/>
        <v>0</v>
      </c>
      <c r="M518" s="6">
        <f t="shared" si="810"/>
        <v>12150</v>
      </c>
      <c r="N518" s="6">
        <f t="shared" si="810"/>
        <v>0</v>
      </c>
      <c r="O518" s="6">
        <f t="shared" si="810"/>
        <v>11760</v>
      </c>
      <c r="P518" s="6">
        <f t="shared" si="810"/>
        <v>0</v>
      </c>
      <c r="Q518" s="6">
        <f t="shared" si="810"/>
        <v>0</v>
      </c>
      <c r="R518" s="6">
        <f t="shared" si="810"/>
        <v>6391.6627399999998</v>
      </c>
      <c r="S518" s="6">
        <f t="shared" si="810"/>
        <v>0</v>
      </c>
      <c r="T518" s="6">
        <f t="shared" si="810"/>
        <v>0</v>
      </c>
      <c r="U518" s="6">
        <f t="shared" si="810"/>
        <v>0</v>
      </c>
      <c r="V518" s="6">
        <f t="shared" si="810"/>
        <v>0</v>
      </c>
      <c r="W518" s="6">
        <f t="shared" si="810"/>
        <v>14300</v>
      </c>
      <c r="X518" s="6">
        <f t="shared" si="810"/>
        <v>0</v>
      </c>
      <c r="Y518" s="6">
        <f t="shared" si="810"/>
        <v>14300</v>
      </c>
      <c r="Z518" s="21">
        <f t="shared" si="810"/>
        <v>0</v>
      </c>
      <c r="AA518" s="6">
        <f t="shared" si="722"/>
        <v>0</v>
      </c>
      <c r="AB518" s="12">
        <f t="shared" si="810"/>
        <v>12150</v>
      </c>
      <c r="AC518" s="12">
        <f t="shared" si="714"/>
        <v>-2150</v>
      </c>
      <c r="AD518" s="25"/>
    </row>
    <row r="519" spans="2:30">
      <c r="B519" s="16" t="s">
        <v>1</v>
      </c>
      <c r="C519" s="7" t="s">
        <v>22</v>
      </c>
      <c r="D519" s="8">
        <f t="shared" ref="D519:Z519" si="811">SUM(D520:D521)</f>
        <v>12150</v>
      </c>
      <c r="E519" s="8">
        <f t="shared" si="811"/>
        <v>0</v>
      </c>
      <c r="F519" s="8">
        <f t="shared" si="811"/>
        <v>10842.19</v>
      </c>
      <c r="G519" s="8">
        <f t="shared" si="811"/>
        <v>0</v>
      </c>
      <c r="H519" s="8">
        <f t="shared" si="811"/>
        <v>0</v>
      </c>
      <c r="I519" s="8">
        <f t="shared" si="811"/>
        <v>10842.18757</v>
      </c>
      <c r="J519" s="8">
        <f t="shared" si="811"/>
        <v>0</v>
      </c>
      <c r="K519" s="8">
        <f t="shared" si="811"/>
        <v>0</v>
      </c>
      <c r="L519" s="8">
        <f t="shared" si="811"/>
        <v>0</v>
      </c>
      <c r="M519" s="8">
        <f t="shared" si="811"/>
        <v>12150</v>
      </c>
      <c r="N519" s="8">
        <f t="shared" si="811"/>
        <v>0</v>
      </c>
      <c r="O519" s="8">
        <f t="shared" si="811"/>
        <v>11760</v>
      </c>
      <c r="P519" s="8">
        <f t="shared" si="811"/>
        <v>0</v>
      </c>
      <c r="Q519" s="8">
        <f t="shared" si="811"/>
        <v>0</v>
      </c>
      <c r="R519" s="8">
        <f t="shared" si="811"/>
        <v>6391.6627399999998</v>
      </c>
      <c r="S519" s="8">
        <f t="shared" si="811"/>
        <v>0</v>
      </c>
      <c r="T519" s="8">
        <f t="shared" si="811"/>
        <v>0</v>
      </c>
      <c r="U519" s="8">
        <f t="shared" si="811"/>
        <v>0</v>
      </c>
      <c r="V519" s="8">
        <f t="shared" si="811"/>
        <v>0</v>
      </c>
      <c r="W519" s="8">
        <f t="shared" si="811"/>
        <v>14300</v>
      </c>
      <c r="X519" s="8">
        <f t="shared" si="811"/>
        <v>0</v>
      </c>
      <c r="Y519" s="8">
        <f t="shared" si="811"/>
        <v>14300</v>
      </c>
      <c r="Z519" s="22">
        <f t="shared" si="811"/>
        <v>0</v>
      </c>
      <c r="AA519" s="8">
        <f t="shared" si="722"/>
        <v>0</v>
      </c>
      <c r="AB519" s="24">
        <f t="shared" ref="AB519" si="812">SUM(AB520:AB521)</f>
        <v>12150</v>
      </c>
      <c r="AC519" s="24">
        <f t="shared" ref="AC519:AC582" si="813">AB519-Y519</f>
        <v>-2150</v>
      </c>
      <c r="AD519" s="25"/>
    </row>
    <row r="520" spans="2:30">
      <c r="B520" s="16" t="s">
        <v>1</v>
      </c>
      <c r="C520" s="9" t="s">
        <v>24</v>
      </c>
      <c r="D520" s="8">
        <v>150</v>
      </c>
      <c r="E520" s="8">
        <v>0</v>
      </c>
      <c r="F520" s="8">
        <v>156</v>
      </c>
      <c r="G520" s="8">
        <v>0</v>
      </c>
      <c r="H520" s="8">
        <v>0</v>
      </c>
      <c r="I520" s="8">
        <v>156</v>
      </c>
      <c r="J520" s="8">
        <v>0</v>
      </c>
      <c r="K520" s="8">
        <v>0</v>
      </c>
      <c r="L520" s="8">
        <v>0</v>
      </c>
      <c r="M520" s="8">
        <v>150</v>
      </c>
      <c r="N520" s="8">
        <v>0</v>
      </c>
      <c r="O520" s="8">
        <v>156</v>
      </c>
      <c r="P520" s="8">
        <v>0</v>
      </c>
      <c r="Q520" s="8">
        <v>0</v>
      </c>
      <c r="R520" s="8">
        <v>104</v>
      </c>
      <c r="S520" s="8">
        <v>0</v>
      </c>
      <c r="T520" s="8">
        <v>0</v>
      </c>
      <c r="U520" s="8">
        <v>0</v>
      </c>
      <c r="V520" s="8">
        <v>0</v>
      </c>
      <c r="W520" s="8">
        <v>150</v>
      </c>
      <c r="X520" s="8">
        <v>0</v>
      </c>
      <c r="Y520" s="8">
        <v>150</v>
      </c>
      <c r="Z520" s="22">
        <v>0</v>
      </c>
      <c r="AA520" s="8">
        <f t="shared" si="722"/>
        <v>0</v>
      </c>
      <c r="AB520" s="24">
        <v>150</v>
      </c>
      <c r="AC520" s="24">
        <f t="shared" si="813"/>
        <v>0</v>
      </c>
      <c r="AD520" s="25"/>
    </row>
    <row r="521" spans="2:30">
      <c r="B521" s="16" t="s">
        <v>1</v>
      </c>
      <c r="C521" s="9" t="s">
        <v>27</v>
      </c>
      <c r="D521" s="8">
        <v>12000</v>
      </c>
      <c r="E521" s="8">
        <v>0</v>
      </c>
      <c r="F521" s="8">
        <v>10686.19</v>
      </c>
      <c r="G521" s="8">
        <v>0</v>
      </c>
      <c r="H521" s="8">
        <v>0</v>
      </c>
      <c r="I521" s="8">
        <v>10686.18757</v>
      </c>
      <c r="J521" s="8">
        <v>0</v>
      </c>
      <c r="K521" s="8">
        <v>0</v>
      </c>
      <c r="L521" s="8">
        <v>0</v>
      </c>
      <c r="M521" s="8">
        <v>12000</v>
      </c>
      <c r="N521" s="8">
        <v>0</v>
      </c>
      <c r="O521" s="8">
        <v>11604</v>
      </c>
      <c r="P521" s="8">
        <v>0</v>
      </c>
      <c r="Q521" s="8">
        <v>0</v>
      </c>
      <c r="R521" s="8">
        <v>6287.6627399999998</v>
      </c>
      <c r="S521" s="8">
        <v>0</v>
      </c>
      <c r="T521" s="8">
        <v>0</v>
      </c>
      <c r="U521" s="8">
        <v>0</v>
      </c>
      <c r="V521" s="8">
        <v>0</v>
      </c>
      <c r="W521" s="8">
        <v>14150</v>
      </c>
      <c r="X521" s="8">
        <v>0</v>
      </c>
      <c r="Y521" s="8">
        <v>14150</v>
      </c>
      <c r="Z521" s="22">
        <v>0</v>
      </c>
      <c r="AA521" s="8">
        <f t="shared" si="722"/>
        <v>0</v>
      </c>
      <c r="AB521" s="24">
        <v>12000</v>
      </c>
      <c r="AC521" s="24">
        <f t="shared" si="813"/>
        <v>-2150</v>
      </c>
      <c r="AD521" s="25"/>
    </row>
    <row r="522" spans="2:30">
      <c r="B522" s="16" t="s">
        <v>186</v>
      </c>
      <c r="C522" s="5" t="s">
        <v>187</v>
      </c>
      <c r="D522" s="6">
        <f t="shared" ref="D522:Z522" si="814">SUM(D523,D528)</f>
        <v>2100</v>
      </c>
      <c r="E522" s="6">
        <f t="shared" si="814"/>
        <v>0</v>
      </c>
      <c r="F522" s="6">
        <f t="shared" si="814"/>
        <v>2008.5</v>
      </c>
      <c r="G522" s="6">
        <f t="shared" si="814"/>
        <v>0</v>
      </c>
      <c r="H522" s="6">
        <f t="shared" si="814"/>
        <v>0</v>
      </c>
      <c r="I522" s="6">
        <f t="shared" si="814"/>
        <v>1995.53088</v>
      </c>
      <c r="J522" s="6">
        <f t="shared" si="814"/>
        <v>0</v>
      </c>
      <c r="K522" s="6">
        <f t="shared" si="814"/>
        <v>0</v>
      </c>
      <c r="L522" s="6">
        <f t="shared" si="814"/>
        <v>0</v>
      </c>
      <c r="M522" s="6">
        <f t="shared" si="814"/>
        <v>1240</v>
      </c>
      <c r="N522" s="6">
        <f t="shared" si="814"/>
        <v>0</v>
      </c>
      <c r="O522" s="6">
        <f t="shared" si="814"/>
        <v>1240</v>
      </c>
      <c r="P522" s="6">
        <f t="shared" si="814"/>
        <v>0</v>
      </c>
      <c r="Q522" s="6">
        <f t="shared" si="814"/>
        <v>0</v>
      </c>
      <c r="R522" s="6">
        <f t="shared" si="814"/>
        <v>280.94</v>
      </c>
      <c r="S522" s="6">
        <f t="shared" si="814"/>
        <v>0</v>
      </c>
      <c r="T522" s="6">
        <f t="shared" si="814"/>
        <v>0</v>
      </c>
      <c r="U522" s="6">
        <f t="shared" si="814"/>
        <v>0</v>
      </c>
      <c r="V522" s="6">
        <f t="shared" si="814"/>
        <v>0</v>
      </c>
      <c r="W522" s="6">
        <f t="shared" si="814"/>
        <v>2100</v>
      </c>
      <c r="X522" s="6">
        <f t="shared" si="814"/>
        <v>0</v>
      </c>
      <c r="Y522" s="6">
        <f t="shared" si="814"/>
        <v>2100</v>
      </c>
      <c r="Z522" s="21">
        <f t="shared" si="814"/>
        <v>0</v>
      </c>
      <c r="AA522" s="6">
        <f t="shared" si="722"/>
        <v>0</v>
      </c>
      <c r="AB522" s="12">
        <f t="shared" ref="AB522" si="815">SUM(AB523,AB528)</f>
        <v>1260</v>
      </c>
      <c r="AC522" s="12">
        <f t="shared" si="813"/>
        <v>-840</v>
      </c>
      <c r="AD522" s="25"/>
    </row>
    <row r="523" spans="2:30">
      <c r="B523" s="16" t="s">
        <v>1</v>
      </c>
      <c r="C523" s="7" t="s">
        <v>22</v>
      </c>
      <c r="D523" s="8">
        <f t="shared" ref="D523:Z523" si="816">SUM(D524:D525)</f>
        <v>2100</v>
      </c>
      <c r="E523" s="8">
        <f t="shared" si="816"/>
        <v>0</v>
      </c>
      <c r="F523" s="8">
        <f t="shared" si="816"/>
        <v>1990.797</v>
      </c>
      <c r="G523" s="8">
        <f t="shared" si="816"/>
        <v>0</v>
      </c>
      <c r="H523" s="8">
        <f t="shared" si="816"/>
        <v>0</v>
      </c>
      <c r="I523" s="8">
        <f t="shared" si="816"/>
        <v>1977.83088</v>
      </c>
      <c r="J523" s="8">
        <f t="shared" si="816"/>
        <v>0</v>
      </c>
      <c r="K523" s="8">
        <f t="shared" si="816"/>
        <v>0</v>
      </c>
      <c r="L523" s="8">
        <f t="shared" si="816"/>
        <v>0</v>
      </c>
      <c r="M523" s="8">
        <f t="shared" si="816"/>
        <v>1240</v>
      </c>
      <c r="N523" s="8">
        <f t="shared" si="816"/>
        <v>0</v>
      </c>
      <c r="O523" s="8">
        <f t="shared" si="816"/>
        <v>1240</v>
      </c>
      <c r="P523" s="8">
        <f t="shared" si="816"/>
        <v>0</v>
      </c>
      <c r="Q523" s="8">
        <f t="shared" si="816"/>
        <v>0</v>
      </c>
      <c r="R523" s="8">
        <f t="shared" si="816"/>
        <v>280.94</v>
      </c>
      <c r="S523" s="8">
        <f t="shared" si="816"/>
        <v>0</v>
      </c>
      <c r="T523" s="8">
        <f t="shared" si="816"/>
        <v>0</v>
      </c>
      <c r="U523" s="8">
        <f t="shared" si="816"/>
        <v>0</v>
      </c>
      <c r="V523" s="8">
        <f t="shared" si="816"/>
        <v>0</v>
      </c>
      <c r="W523" s="8">
        <f t="shared" si="816"/>
        <v>2080</v>
      </c>
      <c r="X523" s="8">
        <f t="shared" si="816"/>
        <v>0</v>
      </c>
      <c r="Y523" s="8">
        <f t="shared" si="816"/>
        <v>2080</v>
      </c>
      <c r="Z523" s="22">
        <f t="shared" si="816"/>
        <v>0</v>
      </c>
      <c r="AA523" s="8">
        <f t="shared" si="722"/>
        <v>0</v>
      </c>
      <c r="AB523" s="24">
        <f t="shared" ref="AB523" si="817">SUM(AB524:AB525)</f>
        <v>1240</v>
      </c>
      <c r="AC523" s="24">
        <f t="shared" si="813"/>
        <v>-840</v>
      </c>
      <c r="AD523" s="25"/>
    </row>
    <row r="524" spans="2:30">
      <c r="B524" s="16" t="s">
        <v>1</v>
      </c>
      <c r="C524" s="9" t="s">
        <v>24</v>
      </c>
      <c r="D524" s="8">
        <v>2100</v>
      </c>
      <c r="E524" s="8">
        <v>0</v>
      </c>
      <c r="F524" s="8">
        <v>1785.797</v>
      </c>
      <c r="G524" s="8">
        <v>0</v>
      </c>
      <c r="H524" s="8">
        <v>0</v>
      </c>
      <c r="I524" s="8">
        <v>1772.83088</v>
      </c>
      <c r="J524" s="8">
        <v>0</v>
      </c>
      <c r="K524" s="8">
        <v>0</v>
      </c>
      <c r="L524" s="8">
        <v>0</v>
      </c>
      <c r="M524" s="8">
        <v>1070</v>
      </c>
      <c r="N524" s="8">
        <v>0</v>
      </c>
      <c r="O524" s="8">
        <v>1070</v>
      </c>
      <c r="P524" s="8">
        <v>0</v>
      </c>
      <c r="Q524" s="8">
        <v>0</v>
      </c>
      <c r="R524" s="8">
        <v>280.94</v>
      </c>
      <c r="S524" s="8">
        <v>0</v>
      </c>
      <c r="T524" s="8">
        <v>0</v>
      </c>
      <c r="U524" s="8">
        <v>0</v>
      </c>
      <c r="V524" s="8">
        <v>0</v>
      </c>
      <c r="W524" s="8">
        <v>1880</v>
      </c>
      <c r="X524" s="8">
        <v>0</v>
      </c>
      <c r="Y524" s="8">
        <v>1880</v>
      </c>
      <c r="Z524" s="22">
        <v>0</v>
      </c>
      <c r="AA524" s="8">
        <f t="shared" si="722"/>
        <v>0</v>
      </c>
      <c r="AB524" s="24">
        <v>1070</v>
      </c>
      <c r="AC524" s="24">
        <f t="shared" si="813"/>
        <v>-810</v>
      </c>
      <c r="AD524" s="25"/>
    </row>
    <row r="525" spans="2:30">
      <c r="B525" s="16" t="s">
        <v>1</v>
      </c>
      <c r="C525" s="9" t="s">
        <v>28</v>
      </c>
      <c r="D525" s="8">
        <f>SUM(D526)</f>
        <v>0</v>
      </c>
      <c r="E525" s="8">
        <f>SUM(E526)</f>
        <v>0</v>
      </c>
      <c r="F525" s="8">
        <f t="shared" ref="F525:H526" si="818">SUM(F526)</f>
        <v>205</v>
      </c>
      <c r="G525" s="8">
        <f t="shared" si="818"/>
        <v>0</v>
      </c>
      <c r="H525" s="8">
        <f t="shared" si="818"/>
        <v>0</v>
      </c>
      <c r="I525" s="8">
        <f t="shared" ref="I525:L526" si="819">SUM(I526)</f>
        <v>205</v>
      </c>
      <c r="J525" s="8">
        <f t="shared" si="819"/>
        <v>0</v>
      </c>
      <c r="K525" s="8">
        <f t="shared" si="819"/>
        <v>0</v>
      </c>
      <c r="L525" s="8">
        <f t="shared" si="819"/>
        <v>0</v>
      </c>
      <c r="M525" s="8">
        <f>SUM(M526)</f>
        <v>170</v>
      </c>
      <c r="N525" s="8">
        <f>SUM(N526)</f>
        <v>0</v>
      </c>
      <c r="O525" s="8">
        <f t="shared" ref="O525:Q526" si="820">SUM(O526)</f>
        <v>170</v>
      </c>
      <c r="P525" s="8">
        <f t="shared" si="820"/>
        <v>0</v>
      </c>
      <c r="Q525" s="8">
        <f t="shared" si="820"/>
        <v>0</v>
      </c>
      <c r="R525" s="8">
        <f t="shared" ref="R525:V526" si="821">SUM(R526)</f>
        <v>0</v>
      </c>
      <c r="S525" s="8">
        <f t="shared" si="821"/>
        <v>0</v>
      </c>
      <c r="T525" s="8">
        <f t="shared" si="821"/>
        <v>0</v>
      </c>
      <c r="U525" s="8">
        <f t="shared" si="821"/>
        <v>0</v>
      </c>
      <c r="V525" s="8">
        <f t="shared" si="821"/>
        <v>0</v>
      </c>
      <c r="W525" s="8">
        <f t="shared" ref="W525:AB526" si="822">SUM(W526)</f>
        <v>200</v>
      </c>
      <c r="X525" s="8">
        <f t="shared" si="822"/>
        <v>0</v>
      </c>
      <c r="Y525" s="8">
        <f t="shared" si="822"/>
        <v>200</v>
      </c>
      <c r="Z525" s="22">
        <f t="shared" si="822"/>
        <v>0</v>
      </c>
      <c r="AA525" s="8">
        <f t="shared" si="722"/>
        <v>0</v>
      </c>
      <c r="AB525" s="24">
        <f t="shared" si="822"/>
        <v>170</v>
      </c>
      <c r="AC525" s="24">
        <f t="shared" si="813"/>
        <v>-30</v>
      </c>
      <c r="AD525" s="25"/>
    </row>
    <row r="526" spans="2:30">
      <c r="B526" s="16" t="s">
        <v>1</v>
      </c>
      <c r="C526" s="10" t="s">
        <v>29</v>
      </c>
      <c r="D526" s="8">
        <f>SUM(D527)</f>
        <v>0</v>
      </c>
      <c r="E526" s="8">
        <f>SUM(E527)</f>
        <v>0</v>
      </c>
      <c r="F526" s="8">
        <f t="shared" si="818"/>
        <v>205</v>
      </c>
      <c r="G526" s="8">
        <f t="shared" si="818"/>
        <v>0</v>
      </c>
      <c r="H526" s="8">
        <f t="shared" si="818"/>
        <v>0</v>
      </c>
      <c r="I526" s="8">
        <f t="shared" si="819"/>
        <v>205</v>
      </c>
      <c r="J526" s="8">
        <f t="shared" si="819"/>
        <v>0</v>
      </c>
      <c r="K526" s="8">
        <f t="shared" si="819"/>
        <v>0</v>
      </c>
      <c r="L526" s="8">
        <f t="shared" si="819"/>
        <v>0</v>
      </c>
      <c r="M526" s="8">
        <f>SUM(M527)</f>
        <v>170</v>
      </c>
      <c r="N526" s="8">
        <f>SUM(N527)</f>
        <v>0</v>
      </c>
      <c r="O526" s="8">
        <f t="shared" si="820"/>
        <v>170</v>
      </c>
      <c r="P526" s="8">
        <f t="shared" si="820"/>
        <v>0</v>
      </c>
      <c r="Q526" s="8">
        <f t="shared" si="820"/>
        <v>0</v>
      </c>
      <c r="R526" s="8">
        <f t="shared" si="821"/>
        <v>0</v>
      </c>
      <c r="S526" s="8">
        <f t="shared" si="821"/>
        <v>0</v>
      </c>
      <c r="T526" s="8">
        <f t="shared" si="821"/>
        <v>0</v>
      </c>
      <c r="U526" s="8">
        <f t="shared" si="821"/>
        <v>0</v>
      </c>
      <c r="V526" s="8">
        <f t="shared" si="821"/>
        <v>0</v>
      </c>
      <c r="W526" s="8">
        <f t="shared" si="822"/>
        <v>200</v>
      </c>
      <c r="X526" s="8">
        <f t="shared" si="822"/>
        <v>0</v>
      </c>
      <c r="Y526" s="8">
        <f t="shared" si="822"/>
        <v>200</v>
      </c>
      <c r="Z526" s="22">
        <f t="shared" si="822"/>
        <v>0</v>
      </c>
      <c r="AA526" s="8">
        <f t="shared" si="722"/>
        <v>0</v>
      </c>
      <c r="AB526" s="24">
        <f t="shared" si="822"/>
        <v>170</v>
      </c>
      <c r="AC526" s="24">
        <f t="shared" si="813"/>
        <v>-30</v>
      </c>
      <c r="AD526" s="25"/>
    </row>
    <row r="527" spans="2:30" ht="30">
      <c r="B527" s="16" t="s">
        <v>1</v>
      </c>
      <c r="C527" s="11" t="s">
        <v>30</v>
      </c>
      <c r="D527" s="8">
        <v>0</v>
      </c>
      <c r="E527" s="8">
        <v>0</v>
      </c>
      <c r="F527" s="8">
        <v>205</v>
      </c>
      <c r="G527" s="8">
        <v>0</v>
      </c>
      <c r="H527" s="8">
        <v>0</v>
      </c>
      <c r="I527" s="8">
        <v>205</v>
      </c>
      <c r="J527" s="8">
        <v>0</v>
      </c>
      <c r="K527" s="8">
        <v>0</v>
      </c>
      <c r="L527" s="8">
        <v>0</v>
      </c>
      <c r="M527" s="8">
        <v>170</v>
      </c>
      <c r="N527" s="8">
        <v>0</v>
      </c>
      <c r="O527" s="8">
        <v>170</v>
      </c>
      <c r="P527" s="8">
        <v>0</v>
      </c>
      <c r="Q527" s="8">
        <v>0</v>
      </c>
      <c r="R527" s="8">
        <v>0</v>
      </c>
      <c r="S527" s="8">
        <v>0</v>
      </c>
      <c r="T527" s="8">
        <v>0</v>
      </c>
      <c r="U527" s="8">
        <v>0</v>
      </c>
      <c r="V527" s="8">
        <v>0</v>
      </c>
      <c r="W527" s="8">
        <v>200</v>
      </c>
      <c r="X527" s="8">
        <v>0</v>
      </c>
      <c r="Y527" s="8">
        <v>200</v>
      </c>
      <c r="Z527" s="22">
        <v>0</v>
      </c>
      <c r="AA527" s="8">
        <f t="shared" si="722"/>
        <v>0</v>
      </c>
      <c r="AB527" s="24">
        <v>170</v>
      </c>
      <c r="AC527" s="24">
        <f t="shared" si="813"/>
        <v>-30</v>
      </c>
      <c r="AD527" s="25"/>
    </row>
    <row r="528" spans="2:30">
      <c r="B528" s="16" t="s">
        <v>1</v>
      </c>
      <c r="C528" s="7" t="s">
        <v>32</v>
      </c>
      <c r="D528" s="8">
        <v>0</v>
      </c>
      <c r="E528" s="8">
        <v>0</v>
      </c>
      <c r="F528" s="8">
        <v>17.702999999999999</v>
      </c>
      <c r="G528" s="8">
        <v>0</v>
      </c>
      <c r="H528" s="8">
        <v>0</v>
      </c>
      <c r="I528" s="8">
        <v>17.7</v>
      </c>
      <c r="J528" s="8">
        <v>0</v>
      </c>
      <c r="K528" s="8">
        <v>0</v>
      </c>
      <c r="L528" s="8">
        <v>0</v>
      </c>
      <c r="M528" s="8">
        <v>0</v>
      </c>
      <c r="N528" s="8">
        <v>0</v>
      </c>
      <c r="O528" s="8">
        <v>0</v>
      </c>
      <c r="P528" s="8">
        <v>0</v>
      </c>
      <c r="Q528" s="8">
        <v>0</v>
      </c>
      <c r="R528" s="8">
        <v>0</v>
      </c>
      <c r="S528" s="8">
        <v>0</v>
      </c>
      <c r="T528" s="8">
        <v>0</v>
      </c>
      <c r="U528" s="8">
        <v>0</v>
      </c>
      <c r="V528" s="8">
        <v>0</v>
      </c>
      <c r="W528" s="8">
        <v>20</v>
      </c>
      <c r="X528" s="8">
        <v>0</v>
      </c>
      <c r="Y528" s="8">
        <v>20</v>
      </c>
      <c r="Z528" s="22">
        <v>0</v>
      </c>
      <c r="AA528" s="8">
        <f t="shared" si="722"/>
        <v>0</v>
      </c>
      <c r="AB528" s="24">
        <v>20</v>
      </c>
      <c r="AC528" s="24">
        <f t="shared" si="813"/>
        <v>0</v>
      </c>
      <c r="AD528" s="25"/>
    </row>
    <row r="529" spans="2:31">
      <c r="B529" s="16" t="s">
        <v>188</v>
      </c>
      <c r="C529" s="5" t="s">
        <v>189</v>
      </c>
      <c r="D529" s="6">
        <f t="shared" ref="D529:E532" si="823">SUM(D537,D542)</f>
        <v>11000</v>
      </c>
      <c r="E529" s="6">
        <f t="shared" si="823"/>
        <v>0</v>
      </c>
      <c r="F529" s="6">
        <f t="shared" ref="F529:H532" si="824">SUM(F537,F542)</f>
        <v>7167.49</v>
      </c>
      <c r="G529" s="6">
        <f t="shared" si="824"/>
        <v>0</v>
      </c>
      <c r="H529" s="6">
        <f t="shared" si="824"/>
        <v>0</v>
      </c>
      <c r="I529" s="6">
        <f t="shared" ref="I529:L532" si="825">SUM(I537,I542)</f>
        <v>7160.54576</v>
      </c>
      <c r="J529" s="6">
        <f t="shared" si="825"/>
        <v>0</v>
      </c>
      <c r="K529" s="6">
        <f t="shared" si="825"/>
        <v>0</v>
      </c>
      <c r="L529" s="6">
        <f t="shared" si="825"/>
        <v>0</v>
      </c>
      <c r="M529" s="6">
        <f t="shared" ref="M529:N532" si="826">SUM(M537,M542)</f>
        <v>7000</v>
      </c>
      <c r="N529" s="6">
        <f t="shared" si="826"/>
        <v>0</v>
      </c>
      <c r="O529" s="6">
        <f t="shared" ref="O529:Q532" si="827">SUM(O537,O542)</f>
        <v>7000</v>
      </c>
      <c r="P529" s="6">
        <f t="shared" si="827"/>
        <v>0</v>
      </c>
      <c r="Q529" s="6">
        <f t="shared" si="827"/>
        <v>0</v>
      </c>
      <c r="R529" s="6">
        <f t="shared" ref="R529:V532" si="828">SUM(R537,R542)</f>
        <v>4593.1602800000001</v>
      </c>
      <c r="S529" s="6">
        <f t="shared" si="828"/>
        <v>0</v>
      </c>
      <c r="T529" s="6">
        <f t="shared" si="828"/>
        <v>0</v>
      </c>
      <c r="U529" s="6">
        <f t="shared" si="828"/>
        <v>0</v>
      </c>
      <c r="V529" s="6">
        <f t="shared" si="828"/>
        <v>0</v>
      </c>
      <c r="W529" s="6">
        <f t="shared" ref="W529:X532" si="829">SUM(W537,W542)</f>
        <v>23604</v>
      </c>
      <c r="X529" s="6">
        <f t="shared" si="829"/>
        <v>0</v>
      </c>
      <c r="Y529" s="6">
        <f t="shared" ref="Y529:Z532" si="830">SUM(Y537,Y542)</f>
        <v>23604</v>
      </c>
      <c r="Z529" s="21">
        <f t="shared" si="830"/>
        <v>0</v>
      </c>
      <c r="AA529" s="6">
        <f t="shared" si="722"/>
        <v>0</v>
      </c>
      <c r="AB529" s="12">
        <f t="shared" ref="AB529" si="831">SUM(AB537,AB542)</f>
        <v>7000</v>
      </c>
      <c r="AC529" s="12">
        <f t="shared" si="813"/>
        <v>-16604</v>
      </c>
      <c r="AD529" s="25"/>
    </row>
    <row r="530" spans="2:31">
      <c r="B530" s="16" t="s">
        <v>1</v>
      </c>
      <c r="C530" s="7" t="s">
        <v>21</v>
      </c>
      <c r="D530" s="8">
        <f t="shared" si="823"/>
        <v>79</v>
      </c>
      <c r="E530" s="8">
        <f t="shared" si="823"/>
        <v>0</v>
      </c>
      <c r="F530" s="8">
        <f t="shared" si="824"/>
        <v>0</v>
      </c>
      <c r="G530" s="8">
        <f t="shared" si="824"/>
        <v>0</v>
      </c>
      <c r="H530" s="8">
        <f t="shared" si="824"/>
        <v>0</v>
      </c>
      <c r="I530" s="8">
        <f t="shared" si="825"/>
        <v>0</v>
      </c>
      <c r="J530" s="8">
        <f t="shared" si="825"/>
        <v>0</v>
      </c>
      <c r="K530" s="8">
        <f t="shared" si="825"/>
        <v>0</v>
      </c>
      <c r="L530" s="8">
        <f t="shared" si="825"/>
        <v>0</v>
      </c>
      <c r="M530" s="8">
        <f t="shared" si="826"/>
        <v>49</v>
      </c>
      <c r="N530" s="8">
        <f t="shared" si="826"/>
        <v>0</v>
      </c>
      <c r="O530" s="8">
        <f t="shared" si="827"/>
        <v>0</v>
      </c>
      <c r="P530" s="8">
        <f t="shared" si="827"/>
        <v>0</v>
      </c>
      <c r="Q530" s="8">
        <f t="shared" si="827"/>
        <v>0</v>
      </c>
      <c r="R530" s="8">
        <f t="shared" si="828"/>
        <v>0</v>
      </c>
      <c r="S530" s="8">
        <f t="shared" si="828"/>
        <v>0</v>
      </c>
      <c r="T530" s="8">
        <f t="shared" si="828"/>
        <v>0</v>
      </c>
      <c r="U530" s="8">
        <f t="shared" si="828"/>
        <v>0</v>
      </c>
      <c r="V530" s="8">
        <f t="shared" si="828"/>
        <v>0</v>
      </c>
      <c r="W530" s="8">
        <f t="shared" si="829"/>
        <v>47</v>
      </c>
      <c r="X530" s="8">
        <f t="shared" si="829"/>
        <v>0</v>
      </c>
      <c r="Y530" s="8">
        <f t="shared" si="830"/>
        <v>47</v>
      </c>
      <c r="Z530" s="22">
        <f t="shared" si="830"/>
        <v>0</v>
      </c>
      <c r="AA530" s="8">
        <f t="shared" si="722"/>
        <v>0</v>
      </c>
      <c r="AB530" s="24">
        <f t="shared" ref="AB530" si="832">SUM(AB538,AB543)</f>
        <v>47</v>
      </c>
      <c r="AC530" s="24">
        <f t="shared" si="813"/>
        <v>0</v>
      </c>
      <c r="AD530" s="25"/>
    </row>
    <row r="531" spans="2:31">
      <c r="B531" s="16" t="s">
        <v>1</v>
      </c>
      <c r="C531" s="7" t="s">
        <v>22</v>
      </c>
      <c r="D531" s="8">
        <f t="shared" si="823"/>
        <v>11000</v>
      </c>
      <c r="E531" s="8">
        <f t="shared" si="823"/>
        <v>0</v>
      </c>
      <c r="F531" s="8">
        <f t="shared" si="824"/>
        <v>7167.49</v>
      </c>
      <c r="G531" s="8">
        <f t="shared" si="824"/>
        <v>0</v>
      </c>
      <c r="H531" s="8">
        <f t="shared" si="824"/>
        <v>0</v>
      </c>
      <c r="I531" s="8">
        <f t="shared" si="825"/>
        <v>7160.54576</v>
      </c>
      <c r="J531" s="8">
        <f t="shared" si="825"/>
        <v>0</v>
      </c>
      <c r="K531" s="8">
        <f t="shared" si="825"/>
        <v>0</v>
      </c>
      <c r="L531" s="8">
        <f t="shared" si="825"/>
        <v>0</v>
      </c>
      <c r="M531" s="8">
        <f t="shared" si="826"/>
        <v>7000</v>
      </c>
      <c r="N531" s="8">
        <f t="shared" si="826"/>
        <v>0</v>
      </c>
      <c r="O531" s="8">
        <f t="shared" si="827"/>
        <v>7000</v>
      </c>
      <c r="P531" s="8">
        <f t="shared" si="827"/>
        <v>0</v>
      </c>
      <c r="Q531" s="8">
        <f t="shared" si="827"/>
        <v>0</v>
      </c>
      <c r="R531" s="8">
        <f t="shared" si="828"/>
        <v>4593.1602800000001</v>
      </c>
      <c r="S531" s="8">
        <f t="shared" si="828"/>
        <v>0</v>
      </c>
      <c r="T531" s="8">
        <f t="shared" si="828"/>
        <v>0</v>
      </c>
      <c r="U531" s="8">
        <f t="shared" si="828"/>
        <v>0</v>
      </c>
      <c r="V531" s="8">
        <f t="shared" si="828"/>
        <v>0</v>
      </c>
      <c r="W531" s="8">
        <f t="shared" si="829"/>
        <v>23604</v>
      </c>
      <c r="X531" s="8">
        <f t="shared" si="829"/>
        <v>0</v>
      </c>
      <c r="Y531" s="8">
        <f t="shared" si="830"/>
        <v>23604</v>
      </c>
      <c r="Z531" s="22">
        <f t="shared" si="830"/>
        <v>0</v>
      </c>
      <c r="AA531" s="8">
        <f t="shared" si="722"/>
        <v>0</v>
      </c>
      <c r="AB531" s="24">
        <f t="shared" ref="AB531" si="833">SUM(AB539,AB544)</f>
        <v>7000</v>
      </c>
      <c r="AC531" s="24">
        <f t="shared" si="813"/>
        <v>-16604</v>
      </c>
      <c r="AD531" s="25"/>
    </row>
    <row r="532" spans="2:31">
      <c r="B532" s="16" t="s">
        <v>1</v>
      </c>
      <c r="C532" s="9" t="s">
        <v>24</v>
      </c>
      <c r="D532" s="8">
        <f t="shared" si="823"/>
        <v>2300</v>
      </c>
      <c r="E532" s="8">
        <f t="shared" si="823"/>
        <v>0</v>
      </c>
      <c r="F532" s="8">
        <f t="shared" si="824"/>
        <v>1523.1499999999999</v>
      </c>
      <c r="G532" s="8">
        <f t="shared" si="824"/>
        <v>0</v>
      </c>
      <c r="H532" s="8">
        <f t="shared" si="824"/>
        <v>0</v>
      </c>
      <c r="I532" s="8">
        <f t="shared" si="825"/>
        <v>1516.2119</v>
      </c>
      <c r="J532" s="8">
        <f t="shared" si="825"/>
        <v>0</v>
      </c>
      <c r="K532" s="8">
        <f t="shared" si="825"/>
        <v>0</v>
      </c>
      <c r="L532" s="8">
        <f t="shared" si="825"/>
        <v>0</v>
      </c>
      <c r="M532" s="8">
        <f t="shared" si="826"/>
        <v>1280</v>
      </c>
      <c r="N532" s="8">
        <f t="shared" si="826"/>
        <v>0</v>
      </c>
      <c r="O532" s="8">
        <f t="shared" si="827"/>
        <v>1464.6</v>
      </c>
      <c r="P532" s="8">
        <f t="shared" si="827"/>
        <v>0</v>
      </c>
      <c r="Q532" s="8">
        <f t="shared" si="827"/>
        <v>0</v>
      </c>
      <c r="R532" s="8">
        <f t="shared" si="828"/>
        <v>1027.78827</v>
      </c>
      <c r="S532" s="8">
        <f t="shared" si="828"/>
        <v>0</v>
      </c>
      <c r="T532" s="8">
        <f t="shared" si="828"/>
        <v>0</v>
      </c>
      <c r="U532" s="8">
        <f t="shared" si="828"/>
        <v>0</v>
      </c>
      <c r="V532" s="8">
        <f t="shared" si="828"/>
        <v>0</v>
      </c>
      <c r="W532" s="8">
        <f t="shared" si="829"/>
        <v>864</v>
      </c>
      <c r="X532" s="8">
        <f t="shared" si="829"/>
        <v>0</v>
      </c>
      <c r="Y532" s="8">
        <f t="shared" si="830"/>
        <v>864</v>
      </c>
      <c r="Z532" s="22">
        <f t="shared" si="830"/>
        <v>0</v>
      </c>
      <c r="AA532" s="8">
        <f t="shared" ref="AA532:AA595" si="834">Y532-W532</f>
        <v>0</v>
      </c>
      <c r="AB532" s="24">
        <f t="shared" ref="AB532" si="835">SUM(AB540,AB545)</f>
        <v>1044</v>
      </c>
      <c r="AC532" s="24">
        <f t="shared" si="813"/>
        <v>180</v>
      </c>
      <c r="AD532" s="25"/>
    </row>
    <row r="533" spans="2:31">
      <c r="B533" s="16" t="s">
        <v>1</v>
      </c>
      <c r="C533" s="9" t="s">
        <v>27</v>
      </c>
      <c r="D533" s="8">
        <f t="shared" ref="D533:Z533" si="836">SUM(D541)</f>
        <v>8700</v>
      </c>
      <c r="E533" s="8">
        <f t="shared" si="836"/>
        <v>0</v>
      </c>
      <c r="F533" s="8">
        <f t="shared" si="836"/>
        <v>5644.34</v>
      </c>
      <c r="G533" s="8">
        <f t="shared" si="836"/>
        <v>0</v>
      </c>
      <c r="H533" s="8">
        <f t="shared" si="836"/>
        <v>0</v>
      </c>
      <c r="I533" s="8">
        <f t="shared" si="836"/>
        <v>5644.3338599999997</v>
      </c>
      <c r="J533" s="8">
        <f t="shared" si="836"/>
        <v>0</v>
      </c>
      <c r="K533" s="8">
        <f t="shared" si="836"/>
        <v>0</v>
      </c>
      <c r="L533" s="8">
        <f t="shared" si="836"/>
        <v>0</v>
      </c>
      <c r="M533" s="8">
        <f t="shared" si="836"/>
        <v>5720</v>
      </c>
      <c r="N533" s="8">
        <f t="shared" si="836"/>
        <v>0</v>
      </c>
      <c r="O533" s="8">
        <f t="shared" si="836"/>
        <v>5535.4</v>
      </c>
      <c r="P533" s="8">
        <f t="shared" si="836"/>
        <v>0</v>
      </c>
      <c r="Q533" s="8">
        <f t="shared" si="836"/>
        <v>0</v>
      </c>
      <c r="R533" s="8">
        <f t="shared" si="836"/>
        <v>3565.37201</v>
      </c>
      <c r="S533" s="8">
        <f t="shared" si="836"/>
        <v>0</v>
      </c>
      <c r="T533" s="8">
        <f t="shared" si="836"/>
        <v>0</v>
      </c>
      <c r="U533" s="8">
        <f t="shared" si="836"/>
        <v>0</v>
      </c>
      <c r="V533" s="8">
        <f t="shared" si="836"/>
        <v>0</v>
      </c>
      <c r="W533" s="8">
        <f t="shared" si="836"/>
        <v>21400</v>
      </c>
      <c r="X533" s="8">
        <f t="shared" si="836"/>
        <v>0</v>
      </c>
      <c r="Y533" s="8">
        <f t="shared" si="836"/>
        <v>21400</v>
      </c>
      <c r="Z533" s="22">
        <f t="shared" si="836"/>
        <v>0</v>
      </c>
      <c r="AA533" s="8">
        <f t="shared" si="834"/>
        <v>0</v>
      </c>
      <c r="AB533" s="24">
        <f t="shared" ref="AB533" si="837">SUM(AB541)</f>
        <v>5720</v>
      </c>
      <c r="AC533" s="24">
        <f t="shared" si="813"/>
        <v>-15680</v>
      </c>
      <c r="AD533" s="25"/>
    </row>
    <row r="534" spans="2:31">
      <c r="B534" s="16" t="s">
        <v>1</v>
      </c>
      <c r="C534" s="9" t="s">
        <v>28</v>
      </c>
      <c r="D534" s="8">
        <f t="shared" ref="D534:E536" si="838">SUM(D546)</f>
        <v>0</v>
      </c>
      <c r="E534" s="8">
        <f t="shared" si="838"/>
        <v>0</v>
      </c>
      <c r="F534" s="8">
        <f t="shared" ref="F534:H536" si="839">SUM(F546)</f>
        <v>0</v>
      </c>
      <c r="G534" s="8">
        <f t="shared" si="839"/>
        <v>0</v>
      </c>
      <c r="H534" s="8">
        <f t="shared" si="839"/>
        <v>0</v>
      </c>
      <c r="I534" s="8">
        <f t="shared" ref="I534:L536" si="840">SUM(I546)</f>
        <v>0</v>
      </c>
      <c r="J534" s="8">
        <f t="shared" si="840"/>
        <v>0</v>
      </c>
      <c r="K534" s="8">
        <f t="shared" si="840"/>
        <v>0</v>
      </c>
      <c r="L534" s="8">
        <f t="shared" si="840"/>
        <v>0</v>
      </c>
      <c r="M534" s="8">
        <f t="shared" ref="M534:N536" si="841">SUM(M546)</f>
        <v>0</v>
      </c>
      <c r="N534" s="8">
        <f t="shared" si="841"/>
        <v>0</v>
      </c>
      <c r="O534" s="8">
        <f t="shared" ref="O534:Q536" si="842">SUM(O546)</f>
        <v>0</v>
      </c>
      <c r="P534" s="8">
        <f t="shared" si="842"/>
        <v>0</v>
      </c>
      <c r="Q534" s="8">
        <f t="shared" si="842"/>
        <v>0</v>
      </c>
      <c r="R534" s="8">
        <f t="shared" ref="R534:V536" si="843">SUM(R546)</f>
        <v>0</v>
      </c>
      <c r="S534" s="8">
        <f t="shared" si="843"/>
        <v>0</v>
      </c>
      <c r="T534" s="8">
        <f t="shared" si="843"/>
        <v>0</v>
      </c>
      <c r="U534" s="8">
        <f t="shared" si="843"/>
        <v>0</v>
      </c>
      <c r="V534" s="8">
        <f t="shared" si="843"/>
        <v>0</v>
      </c>
      <c r="W534" s="8">
        <f t="shared" ref="W534:X536" si="844">SUM(W546)</f>
        <v>1340</v>
      </c>
      <c r="X534" s="8">
        <f t="shared" si="844"/>
        <v>0</v>
      </c>
      <c r="Y534" s="8">
        <f t="shared" ref="Y534:Z536" si="845">SUM(Y546)</f>
        <v>1340</v>
      </c>
      <c r="Z534" s="22">
        <f t="shared" si="845"/>
        <v>0</v>
      </c>
      <c r="AA534" s="8">
        <f t="shared" si="834"/>
        <v>0</v>
      </c>
      <c r="AB534" s="24">
        <f t="shared" ref="AB534" si="846">SUM(AB546)</f>
        <v>236</v>
      </c>
      <c r="AC534" s="24">
        <f t="shared" si="813"/>
        <v>-1104</v>
      </c>
      <c r="AD534" s="25"/>
    </row>
    <row r="535" spans="2:31">
      <c r="B535" s="16" t="s">
        <v>1</v>
      </c>
      <c r="C535" s="10" t="s">
        <v>29</v>
      </c>
      <c r="D535" s="8">
        <f t="shared" si="838"/>
        <v>0</v>
      </c>
      <c r="E535" s="8">
        <f t="shared" si="838"/>
        <v>0</v>
      </c>
      <c r="F535" s="8">
        <f t="shared" si="839"/>
        <v>0</v>
      </c>
      <c r="G535" s="8">
        <f t="shared" si="839"/>
        <v>0</v>
      </c>
      <c r="H535" s="8">
        <f t="shared" si="839"/>
        <v>0</v>
      </c>
      <c r="I535" s="8">
        <f t="shared" si="840"/>
        <v>0</v>
      </c>
      <c r="J535" s="8">
        <f t="shared" si="840"/>
        <v>0</v>
      </c>
      <c r="K535" s="8">
        <f t="shared" si="840"/>
        <v>0</v>
      </c>
      <c r="L535" s="8">
        <f t="shared" si="840"/>
        <v>0</v>
      </c>
      <c r="M535" s="8">
        <f t="shared" si="841"/>
        <v>0</v>
      </c>
      <c r="N535" s="8">
        <f t="shared" si="841"/>
        <v>0</v>
      </c>
      <c r="O535" s="8">
        <f t="shared" si="842"/>
        <v>0</v>
      </c>
      <c r="P535" s="8">
        <f t="shared" si="842"/>
        <v>0</v>
      </c>
      <c r="Q535" s="8">
        <f t="shared" si="842"/>
        <v>0</v>
      </c>
      <c r="R535" s="8">
        <f t="shared" si="843"/>
        <v>0</v>
      </c>
      <c r="S535" s="8">
        <f t="shared" si="843"/>
        <v>0</v>
      </c>
      <c r="T535" s="8">
        <f t="shared" si="843"/>
        <v>0</v>
      </c>
      <c r="U535" s="8">
        <f t="shared" si="843"/>
        <v>0</v>
      </c>
      <c r="V535" s="8">
        <f t="shared" si="843"/>
        <v>0</v>
      </c>
      <c r="W535" s="8">
        <f t="shared" si="844"/>
        <v>1340</v>
      </c>
      <c r="X535" s="8">
        <f t="shared" si="844"/>
        <v>0</v>
      </c>
      <c r="Y535" s="8">
        <f t="shared" si="845"/>
        <v>1340</v>
      </c>
      <c r="Z535" s="22">
        <f t="shared" si="845"/>
        <v>0</v>
      </c>
      <c r="AA535" s="8">
        <f t="shared" si="834"/>
        <v>0</v>
      </c>
      <c r="AB535" s="24">
        <f t="shared" ref="AB535" si="847">SUM(AB547)</f>
        <v>236</v>
      </c>
      <c r="AC535" s="24">
        <f t="shared" si="813"/>
        <v>-1104</v>
      </c>
      <c r="AD535" s="25"/>
    </row>
    <row r="536" spans="2:31" ht="30">
      <c r="B536" s="16" t="s">
        <v>1</v>
      </c>
      <c r="C536" s="11" t="s">
        <v>30</v>
      </c>
      <c r="D536" s="8">
        <f t="shared" si="838"/>
        <v>0</v>
      </c>
      <c r="E536" s="8">
        <f t="shared" si="838"/>
        <v>0</v>
      </c>
      <c r="F536" s="8">
        <f t="shared" si="839"/>
        <v>0</v>
      </c>
      <c r="G536" s="8">
        <f t="shared" si="839"/>
        <v>0</v>
      </c>
      <c r="H536" s="8">
        <f t="shared" si="839"/>
        <v>0</v>
      </c>
      <c r="I536" s="8">
        <f t="shared" si="840"/>
        <v>0</v>
      </c>
      <c r="J536" s="8">
        <f t="shared" si="840"/>
        <v>0</v>
      </c>
      <c r="K536" s="8">
        <f t="shared" si="840"/>
        <v>0</v>
      </c>
      <c r="L536" s="8">
        <f t="shared" si="840"/>
        <v>0</v>
      </c>
      <c r="M536" s="8">
        <f t="shared" si="841"/>
        <v>0</v>
      </c>
      <c r="N536" s="8">
        <f t="shared" si="841"/>
        <v>0</v>
      </c>
      <c r="O536" s="8">
        <f t="shared" si="842"/>
        <v>0</v>
      </c>
      <c r="P536" s="8">
        <f t="shared" si="842"/>
        <v>0</v>
      </c>
      <c r="Q536" s="8">
        <f t="shared" si="842"/>
        <v>0</v>
      </c>
      <c r="R536" s="8">
        <f t="shared" si="843"/>
        <v>0</v>
      </c>
      <c r="S536" s="8">
        <f t="shared" si="843"/>
        <v>0</v>
      </c>
      <c r="T536" s="8">
        <f t="shared" si="843"/>
        <v>0</v>
      </c>
      <c r="U536" s="8">
        <f t="shared" si="843"/>
        <v>0</v>
      </c>
      <c r="V536" s="8">
        <f t="shared" si="843"/>
        <v>0</v>
      </c>
      <c r="W536" s="8">
        <f t="shared" si="844"/>
        <v>1340</v>
      </c>
      <c r="X536" s="8">
        <f t="shared" si="844"/>
        <v>0</v>
      </c>
      <c r="Y536" s="8">
        <f t="shared" si="845"/>
        <v>1340</v>
      </c>
      <c r="Z536" s="22">
        <f t="shared" si="845"/>
        <v>0</v>
      </c>
      <c r="AA536" s="8">
        <f t="shared" si="834"/>
        <v>0</v>
      </c>
      <c r="AB536" s="24">
        <f t="shared" ref="AB536" si="848">SUM(AB548)</f>
        <v>236</v>
      </c>
      <c r="AC536" s="24">
        <f t="shared" si="813"/>
        <v>-1104</v>
      </c>
      <c r="AD536" s="25"/>
    </row>
    <row r="537" spans="2:31">
      <c r="B537" s="16" t="s">
        <v>190</v>
      </c>
      <c r="C537" s="5" t="s">
        <v>189</v>
      </c>
      <c r="D537" s="6">
        <f t="shared" ref="D537:Z537" si="849">SUM(D539)</f>
        <v>9900</v>
      </c>
      <c r="E537" s="6">
        <f t="shared" si="849"/>
        <v>0</v>
      </c>
      <c r="F537" s="6">
        <f t="shared" si="849"/>
        <v>5960.89</v>
      </c>
      <c r="G537" s="6">
        <f t="shared" si="849"/>
        <v>0</v>
      </c>
      <c r="H537" s="6">
        <f t="shared" si="849"/>
        <v>0</v>
      </c>
      <c r="I537" s="6">
        <f t="shared" si="849"/>
        <v>5956.9182700000001</v>
      </c>
      <c r="J537" s="6">
        <f t="shared" si="849"/>
        <v>0</v>
      </c>
      <c r="K537" s="6">
        <f t="shared" si="849"/>
        <v>0</v>
      </c>
      <c r="L537" s="6">
        <f t="shared" si="849"/>
        <v>0</v>
      </c>
      <c r="M537" s="6">
        <f t="shared" si="849"/>
        <v>5900</v>
      </c>
      <c r="N537" s="6">
        <f t="shared" si="849"/>
        <v>0</v>
      </c>
      <c r="O537" s="6">
        <f t="shared" si="849"/>
        <v>5900</v>
      </c>
      <c r="P537" s="6">
        <f t="shared" si="849"/>
        <v>0</v>
      </c>
      <c r="Q537" s="6">
        <f t="shared" si="849"/>
        <v>0</v>
      </c>
      <c r="R537" s="6">
        <f t="shared" si="849"/>
        <v>3779.9945299999999</v>
      </c>
      <c r="S537" s="6">
        <f t="shared" si="849"/>
        <v>0</v>
      </c>
      <c r="T537" s="6">
        <f t="shared" si="849"/>
        <v>0</v>
      </c>
      <c r="U537" s="6">
        <f t="shared" si="849"/>
        <v>0</v>
      </c>
      <c r="V537" s="6">
        <f t="shared" si="849"/>
        <v>0</v>
      </c>
      <c r="W537" s="6">
        <f t="shared" si="849"/>
        <v>21400</v>
      </c>
      <c r="X537" s="6">
        <f t="shared" si="849"/>
        <v>0</v>
      </c>
      <c r="Y537" s="6">
        <f t="shared" si="849"/>
        <v>21400</v>
      </c>
      <c r="Z537" s="21">
        <f t="shared" si="849"/>
        <v>0</v>
      </c>
      <c r="AA537" s="6">
        <f t="shared" si="834"/>
        <v>0</v>
      </c>
      <c r="AB537" s="12">
        <f t="shared" ref="AB537" si="850">SUM(AB539)</f>
        <v>5900</v>
      </c>
      <c r="AC537" s="12">
        <f t="shared" si="813"/>
        <v>-15500</v>
      </c>
      <c r="AD537" s="25"/>
    </row>
    <row r="538" spans="2:31">
      <c r="B538" s="16" t="s">
        <v>1</v>
      </c>
      <c r="C538" s="7" t="s">
        <v>21</v>
      </c>
      <c r="D538" s="8">
        <v>30</v>
      </c>
      <c r="E538" s="8">
        <v>0</v>
      </c>
      <c r="F538" s="8">
        <v>0</v>
      </c>
      <c r="G538" s="8">
        <v>0</v>
      </c>
      <c r="H538" s="8">
        <v>0</v>
      </c>
      <c r="I538" s="8">
        <v>0</v>
      </c>
      <c r="J538" s="8">
        <v>0</v>
      </c>
      <c r="K538" s="8">
        <v>0</v>
      </c>
      <c r="L538" s="8">
        <v>0</v>
      </c>
      <c r="M538" s="8">
        <v>0</v>
      </c>
      <c r="N538" s="8">
        <v>0</v>
      </c>
      <c r="O538" s="8">
        <v>0</v>
      </c>
      <c r="P538" s="8">
        <v>0</v>
      </c>
      <c r="Q538" s="8">
        <v>0</v>
      </c>
      <c r="R538" s="8">
        <v>0</v>
      </c>
      <c r="S538" s="8">
        <v>0</v>
      </c>
      <c r="T538" s="8">
        <v>0</v>
      </c>
      <c r="U538" s="8">
        <v>0</v>
      </c>
      <c r="V538" s="8">
        <v>0</v>
      </c>
      <c r="W538" s="8">
        <v>0</v>
      </c>
      <c r="X538" s="8">
        <v>0</v>
      </c>
      <c r="Y538" s="8">
        <v>0</v>
      </c>
      <c r="Z538" s="22">
        <v>0</v>
      </c>
      <c r="AA538" s="8">
        <f t="shared" si="834"/>
        <v>0</v>
      </c>
      <c r="AB538" s="24">
        <v>0</v>
      </c>
      <c r="AC538" s="24">
        <f t="shared" si="813"/>
        <v>0</v>
      </c>
      <c r="AD538" s="25"/>
    </row>
    <row r="539" spans="2:31">
      <c r="B539" s="16" t="s">
        <v>1</v>
      </c>
      <c r="C539" s="7" t="s">
        <v>22</v>
      </c>
      <c r="D539" s="8">
        <f t="shared" ref="D539:Z539" si="851">SUM(D540:D541)</f>
        <v>9900</v>
      </c>
      <c r="E539" s="8">
        <f t="shared" si="851"/>
        <v>0</v>
      </c>
      <c r="F539" s="8">
        <f t="shared" si="851"/>
        <v>5960.89</v>
      </c>
      <c r="G539" s="8">
        <f t="shared" si="851"/>
        <v>0</v>
      </c>
      <c r="H539" s="8">
        <f t="shared" si="851"/>
        <v>0</v>
      </c>
      <c r="I539" s="8">
        <f t="shared" si="851"/>
        <v>5956.9182700000001</v>
      </c>
      <c r="J539" s="8">
        <f t="shared" si="851"/>
        <v>0</v>
      </c>
      <c r="K539" s="8">
        <f t="shared" si="851"/>
        <v>0</v>
      </c>
      <c r="L539" s="8">
        <f t="shared" si="851"/>
        <v>0</v>
      </c>
      <c r="M539" s="8">
        <f t="shared" si="851"/>
        <v>5900</v>
      </c>
      <c r="N539" s="8">
        <f t="shared" si="851"/>
        <v>0</v>
      </c>
      <c r="O539" s="8">
        <f t="shared" si="851"/>
        <v>5900</v>
      </c>
      <c r="P539" s="8">
        <f t="shared" si="851"/>
        <v>0</v>
      </c>
      <c r="Q539" s="8">
        <f t="shared" si="851"/>
        <v>0</v>
      </c>
      <c r="R539" s="8">
        <f t="shared" si="851"/>
        <v>3779.9945299999999</v>
      </c>
      <c r="S539" s="8">
        <f t="shared" si="851"/>
        <v>0</v>
      </c>
      <c r="T539" s="8">
        <f t="shared" si="851"/>
        <v>0</v>
      </c>
      <c r="U539" s="8">
        <f t="shared" si="851"/>
        <v>0</v>
      </c>
      <c r="V539" s="8">
        <f t="shared" si="851"/>
        <v>0</v>
      </c>
      <c r="W539" s="8">
        <f t="shared" si="851"/>
        <v>21400</v>
      </c>
      <c r="X539" s="8">
        <f t="shared" si="851"/>
        <v>0</v>
      </c>
      <c r="Y539" s="8">
        <f t="shared" si="851"/>
        <v>21400</v>
      </c>
      <c r="Z539" s="22">
        <f t="shared" si="851"/>
        <v>0</v>
      </c>
      <c r="AA539" s="8">
        <f t="shared" si="834"/>
        <v>0</v>
      </c>
      <c r="AB539" s="24">
        <f t="shared" ref="AB539" si="852">SUM(AB540:AB541)</f>
        <v>5900</v>
      </c>
      <c r="AC539" s="24">
        <f t="shared" si="813"/>
        <v>-15500</v>
      </c>
      <c r="AD539" s="25"/>
    </row>
    <row r="540" spans="2:31">
      <c r="B540" s="16" t="s">
        <v>1</v>
      </c>
      <c r="C540" s="9" t="s">
        <v>24</v>
      </c>
      <c r="D540" s="8">
        <v>1200</v>
      </c>
      <c r="E540" s="8">
        <v>0</v>
      </c>
      <c r="F540" s="8">
        <v>316.55</v>
      </c>
      <c r="G540" s="8">
        <v>0</v>
      </c>
      <c r="H540" s="8">
        <v>0</v>
      </c>
      <c r="I540" s="8">
        <v>312.58440999999999</v>
      </c>
      <c r="J540" s="8">
        <v>0</v>
      </c>
      <c r="K540" s="8">
        <v>0</v>
      </c>
      <c r="L540" s="8">
        <v>0</v>
      </c>
      <c r="M540" s="8">
        <v>180</v>
      </c>
      <c r="N540" s="8">
        <v>0</v>
      </c>
      <c r="O540" s="8">
        <v>364.6</v>
      </c>
      <c r="P540" s="8">
        <v>0</v>
      </c>
      <c r="Q540" s="8">
        <v>0</v>
      </c>
      <c r="R540" s="8">
        <v>214.62252000000001</v>
      </c>
      <c r="S540" s="8">
        <v>0</v>
      </c>
      <c r="T540" s="8">
        <v>0</v>
      </c>
      <c r="U540" s="8">
        <v>0</v>
      </c>
      <c r="V540" s="8">
        <v>0</v>
      </c>
      <c r="W540" s="8">
        <v>0</v>
      </c>
      <c r="X540" s="8">
        <v>0</v>
      </c>
      <c r="Y540" s="8">
        <v>0</v>
      </c>
      <c r="Z540" s="22">
        <v>0</v>
      </c>
      <c r="AA540" s="8">
        <f t="shared" si="834"/>
        <v>0</v>
      </c>
      <c r="AB540" s="24">
        <v>180</v>
      </c>
      <c r="AC540" s="24">
        <f t="shared" si="813"/>
        <v>180</v>
      </c>
      <c r="AD540" s="25"/>
    </row>
    <row r="541" spans="2:31">
      <c r="B541" s="16" t="s">
        <v>1</v>
      </c>
      <c r="C541" s="9" t="s">
        <v>27</v>
      </c>
      <c r="D541" s="8">
        <v>8700</v>
      </c>
      <c r="E541" s="8">
        <v>0</v>
      </c>
      <c r="F541" s="8">
        <v>5644.34</v>
      </c>
      <c r="G541" s="8">
        <v>0</v>
      </c>
      <c r="H541" s="8">
        <v>0</v>
      </c>
      <c r="I541" s="8">
        <v>5644.3338599999997</v>
      </c>
      <c r="J541" s="8">
        <v>0</v>
      </c>
      <c r="K541" s="8">
        <v>0</v>
      </c>
      <c r="L541" s="8">
        <v>0</v>
      </c>
      <c r="M541" s="8">
        <v>5720</v>
      </c>
      <c r="N541" s="8">
        <v>0</v>
      </c>
      <c r="O541" s="8">
        <v>5535.4</v>
      </c>
      <c r="P541" s="8">
        <v>0</v>
      </c>
      <c r="Q541" s="8">
        <v>0</v>
      </c>
      <c r="R541" s="8">
        <v>3565.37201</v>
      </c>
      <c r="S541" s="8">
        <v>0</v>
      </c>
      <c r="T541" s="8">
        <v>0</v>
      </c>
      <c r="U541" s="8">
        <v>0</v>
      </c>
      <c r="V541" s="8">
        <v>0</v>
      </c>
      <c r="W541" s="8">
        <v>21400</v>
      </c>
      <c r="X541" s="8">
        <v>0</v>
      </c>
      <c r="Y541" s="8">
        <v>21400</v>
      </c>
      <c r="Z541" s="22">
        <v>0</v>
      </c>
      <c r="AA541" s="8">
        <f t="shared" si="834"/>
        <v>0</v>
      </c>
      <c r="AB541" s="24">
        <v>5720</v>
      </c>
      <c r="AC541" s="24">
        <f t="shared" si="813"/>
        <v>-15680</v>
      </c>
      <c r="AD541" s="25"/>
    </row>
    <row r="542" spans="2:31" ht="60">
      <c r="B542" s="16" t="s">
        <v>191</v>
      </c>
      <c r="C542" s="5" t="s">
        <v>192</v>
      </c>
      <c r="D542" s="6">
        <f t="shared" ref="D542:Z542" si="853">SUM(D544)</f>
        <v>1100</v>
      </c>
      <c r="E542" s="6">
        <f t="shared" si="853"/>
        <v>0</v>
      </c>
      <c r="F542" s="6">
        <f t="shared" si="853"/>
        <v>1206.5999999999999</v>
      </c>
      <c r="G542" s="6">
        <f t="shared" si="853"/>
        <v>0</v>
      </c>
      <c r="H542" s="6">
        <f t="shared" si="853"/>
        <v>0</v>
      </c>
      <c r="I542" s="6">
        <f t="shared" si="853"/>
        <v>1203.6274900000001</v>
      </c>
      <c r="J542" s="6">
        <f t="shared" si="853"/>
        <v>0</v>
      </c>
      <c r="K542" s="6">
        <f t="shared" si="853"/>
        <v>0</v>
      </c>
      <c r="L542" s="6">
        <f t="shared" si="853"/>
        <v>0</v>
      </c>
      <c r="M542" s="6">
        <f t="shared" si="853"/>
        <v>1100</v>
      </c>
      <c r="N542" s="6">
        <f t="shared" si="853"/>
        <v>0</v>
      </c>
      <c r="O542" s="6">
        <f t="shared" si="853"/>
        <v>1100</v>
      </c>
      <c r="P542" s="6">
        <f t="shared" si="853"/>
        <v>0</v>
      </c>
      <c r="Q542" s="6">
        <f t="shared" si="853"/>
        <v>0</v>
      </c>
      <c r="R542" s="6">
        <f t="shared" si="853"/>
        <v>813.16575</v>
      </c>
      <c r="S542" s="6">
        <f t="shared" si="853"/>
        <v>0</v>
      </c>
      <c r="T542" s="6">
        <f t="shared" si="853"/>
        <v>0</v>
      </c>
      <c r="U542" s="6">
        <f t="shared" si="853"/>
        <v>0</v>
      </c>
      <c r="V542" s="6">
        <f t="shared" si="853"/>
        <v>0</v>
      </c>
      <c r="W542" s="6">
        <f t="shared" si="853"/>
        <v>2204</v>
      </c>
      <c r="X542" s="6">
        <f t="shared" si="853"/>
        <v>0</v>
      </c>
      <c r="Y542" s="6">
        <f t="shared" si="853"/>
        <v>2204</v>
      </c>
      <c r="Z542" s="21">
        <f t="shared" si="853"/>
        <v>0</v>
      </c>
      <c r="AA542" s="6">
        <f t="shared" si="834"/>
        <v>0</v>
      </c>
      <c r="AB542" s="12">
        <f t="shared" ref="AB542" si="854">SUM(AB544)</f>
        <v>1100</v>
      </c>
      <c r="AC542" s="12">
        <f t="shared" si="813"/>
        <v>-1104</v>
      </c>
      <c r="AD542" s="25"/>
      <c r="AE542" s="1">
        <f>1100-AB542</f>
        <v>0</v>
      </c>
    </row>
    <row r="543" spans="2:31">
      <c r="B543" s="16" t="s">
        <v>1</v>
      </c>
      <c r="C543" s="7" t="s">
        <v>21</v>
      </c>
      <c r="D543" s="8">
        <v>49</v>
      </c>
      <c r="E543" s="8">
        <v>0</v>
      </c>
      <c r="F543" s="8">
        <v>0</v>
      </c>
      <c r="G543" s="8">
        <v>0</v>
      </c>
      <c r="H543" s="8">
        <v>0</v>
      </c>
      <c r="I543" s="8">
        <v>0</v>
      </c>
      <c r="J543" s="8">
        <v>0</v>
      </c>
      <c r="K543" s="8">
        <v>0</v>
      </c>
      <c r="L543" s="8">
        <v>0</v>
      </c>
      <c r="M543" s="8">
        <v>49</v>
      </c>
      <c r="N543" s="8">
        <v>0</v>
      </c>
      <c r="O543" s="8">
        <v>0</v>
      </c>
      <c r="P543" s="8">
        <v>0</v>
      </c>
      <c r="Q543" s="8">
        <v>0</v>
      </c>
      <c r="R543" s="8">
        <v>0</v>
      </c>
      <c r="S543" s="8">
        <v>0</v>
      </c>
      <c r="T543" s="8">
        <v>0</v>
      </c>
      <c r="U543" s="8">
        <v>0</v>
      </c>
      <c r="V543" s="8">
        <v>0</v>
      </c>
      <c r="W543" s="8">
        <v>47</v>
      </c>
      <c r="X543" s="8">
        <v>0</v>
      </c>
      <c r="Y543" s="8">
        <v>47</v>
      </c>
      <c r="Z543" s="22">
        <v>0</v>
      </c>
      <c r="AA543" s="8">
        <f t="shared" si="834"/>
        <v>0</v>
      </c>
      <c r="AB543" s="24">
        <v>47</v>
      </c>
      <c r="AC543" s="24">
        <f t="shared" si="813"/>
        <v>0</v>
      </c>
      <c r="AD543" s="25"/>
    </row>
    <row r="544" spans="2:31">
      <c r="B544" s="16" t="s">
        <v>1</v>
      </c>
      <c r="C544" s="7" t="s">
        <v>22</v>
      </c>
      <c r="D544" s="8">
        <f t="shared" ref="D544:Z544" si="855">SUM(D545:D546)</f>
        <v>1100</v>
      </c>
      <c r="E544" s="8">
        <f t="shared" si="855"/>
        <v>0</v>
      </c>
      <c r="F544" s="8">
        <f t="shared" si="855"/>
        <v>1206.5999999999999</v>
      </c>
      <c r="G544" s="8">
        <f t="shared" si="855"/>
        <v>0</v>
      </c>
      <c r="H544" s="8">
        <f t="shared" si="855"/>
        <v>0</v>
      </c>
      <c r="I544" s="8">
        <f t="shared" si="855"/>
        <v>1203.6274900000001</v>
      </c>
      <c r="J544" s="8">
        <f t="shared" si="855"/>
        <v>0</v>
      </c>
      <c r="K544" s="8">
        <f t="shared" si="855"/>
        <v>0</v>
      </c>
      <c r="L544" s="8">
        <f t="shared" si="855"/>
        <v>0</v>
      </c>
      <c r="M544" s="8">
        <f t="shared" si="855"/>
        <v>1100</v>
      </c>
      <c r="N544" s="8">
        <f t="shared" si="855"/>
        <v>0</v>
      </c>
      <c r="O544" s="8">
        <f t="shared" si="855"/>
        <v>1100</v>
      </c>
      <c r="P544" s="8">
        <f t="shared" si="855"/>
        <v>0</v>
      </c>
      <c r="Q544" s="8">
        <f t="shared" si="855"/>
        <v>0</v>
      </c>
      <c r="R544" s="8">
        <f t="shared" si="855"/>
        <v>813.16575</v>
      </c>
      <c r="S544" s="8">
        <f t="shared" si="855"/>
        <v>0</v>
      </c>
      <c r="T544" s="8">
        <f t="shared" si="855"/>
        <v>0</v>
      </c>
      <c r="U544" s="8">
        <f t="shared" si="855"/>
        <v>0</v>
      </c>
      <c r="V544" s="8">
        <f t="shared" si="855"/>
        <v>0</v>
      </c>
      <c r="W544" s="8">
        <f t="shared" si="855"/>
        <v>2204</v>
      </c>
      <c r="X544" s="8">
        <f t="shared" si="855"/>
        <v>0</v>
      </c>
      <c r="Y544" s="8">
        <f t="shared" si="855"/>
        <v>2204</v>
      </c>
      <c r="Z544" s="22">
        <f t="shared" si="855"/>
        <v>0</v>
      </c>
      <c r="AA544" s="8">
        <f t="shared" si="834"/>
        <v>0</v>
      </c>
      <c r="AB544" s="24">
        <f t="shared" ref="AB544" si="856">SUM(AB545:AB546)</f>
        <v>1100</v>
      </c>
      <c r="AC544" s="24">
        <f t="shared" si="813"/>
        <v>-1104</v>
      </c>
      <c r="AD544" s="25"/>
    </row>
    <row r="545" spans="2:30">
      <c r="B545" s="16" t="s">
        <v>1</v>
      </c>
      <c r="C545" s="9" t="s">
        <v>24</v>
      </c>
      <c r="D545" s="8">
        <v>1100</v>
      </c>
      <c r="E545" s="8">
        <v>0</v>
      </c>
      <c r="F545" s="8">
        <v>1206.5999999999999</v>
      </c>
      <c r="G545" s="8">
        <v>0</v>
      </c>
      <c r="H545" s="8">
        <v>0</v>
      </c>
      <c r="I545" s="8">
        <v>1203.6274900000001</v>
      </c>
      <c r="J545" s="8">
        <v>0</v>
      </c>
      <c r="K545" s="8">
        <v>0</v>
      </c>
      <c r="L545" s="8">
        <v>0</v>
      </c>
      <c r="M545" s="8">
        <v>1100</v>
      </c>
      <c r="N545" s="8">
        <v>0</v>
      </c>
      <c r="O545" s="8">
        <v>1100</v>
      </c>
      <c r="P545" s="8">
        <v>0</v>
      </c>
      <c r="Q545" s="8">
        <v>0</v>
      </c>
      <c r="R545" s="8">
        <v>813.16575</v>
      </c>
      <c r="S545" s="8">
        <v>0</v>
      </c>
      <c r="T545" s="8">
        <v>0</v>
      </c>
      <c r="U545" s="8">
        <v>0</v>
      </c>
      <c r="V545" s="8">
        <v>0</v>
      </c>
      <c r="W545" s="8">
        <v>864</v>
      </c>
      <c r="X545" s="8">
        <v>0</v>
      </c>
      <c r="Y545" s="8">
        <v>864</v>
      </c>
      <c r="Z545" s="22">
        <v>0</v>
      </c>
      <c r="AA545" s="8">
        <f t="shared" si="834"/>
        <v>0</v>
      </c>
      <c r="AB545" s="24">
        <v>864</v>
      </c>
      <c r="AC545" s="24">
        <f t="shared" si="813"/>
        <v>0</v>
      </c>
      <c r="AD545" s="25"/>
    </row>
    <row r="546" spans="2:30">
      <c r="B546" s="16" t="s">
        <v>1</v>
      </c>
      <c r="C546" s="9" t="s">
        <v>28</v>
      </c>
      <c r="D546" s="8">
        <f>SUM(D547)</f>
        <v>0</v>
      </c>
      <c r="E546" s="8">
        <f>SUM(E547)</f>
        <v>0</v>
      </c>
      <c r="F546" s="8">
        <f t="shared" ref="F546:H547" si="857">SUM(F547)</f>
        <v>0</v>
      </c>
      <c r="G546" s="8">
        <f t="shared" si="857"/>
        <v>0</v>
      </c>
      <c r="H546" s="8">
        <f t="shared" si="857"/>
        <v>0</v>
      </c>
      <c r="I546" s="8">
        <f t="shared" ref="I546:L547" si="858">SUM(I547)</f>
        <v>0</v>
      </c>
      <c r="J546" s="8">
        <f t="shared" si="858"/>
        <v>0</v>
      </c>
      <c r="K546" s="8">
        <f t="shared" si="858"/>
        <v>0</v>
      </c>
      <c r="L546" s="8">
        <f t="shared" si="858"/>
        <v>0</v>
      </c>
      <c r="M546" s="8">
        <f>SUM(M547)</f>
        <v>0</v>
      </c>
      <c r="N546" s="8">
        <f>SUM(N547)</f>
        <v>0</v>
      </c>
      <c r="O546" s="8">
        <f t="shared" ref="O546:Q547" si="859">SUM(O547)</f>
        <v>0</v>
      </c>
      <c r="P546" s="8">
        <f t="shared" si="859"/>
        <v>0</v>
      </c>
      <c r="Q546" s="8">
        <f t="shared" si="859"/>
        <v>0</v>
      </c>
      <c r="R546" s="8">
        <f t="shared" ref="R546:V547" si="860">SUM(R547)</f>
        <v>0</v>
      </c>
      <c r="S546" s="8">
        <f t="shared" si="860"/>
        <v>0</v>
      </c>
      <c r="T546" s="8">
        <f t="shared" si="860"/>
        <v>0</v>
      </c>
      <c r="U546" s="8">
        <f t="shared" si="860"/>
        <v>0</v>
      </c>
      <c r="V546" s="8">
        <f t="shared" si="860"/>
        <v>0</v>
      </c>
      <c r="W546" s="8">
        <f t="shared" ref="W546:AB547" si="861">SUM(W547)</f>
        <v>1340</v>
      </c>
      <c r="X546" s="8">
        <f t="shared" si="861"/>
        <v>0</v>
      </c>
      <c r="Y546" s="8">
        <f t="shared" si="861"/>
        <v>1340</v>
      </c>
      <c r="Z546" s="22">
        <f t="shared" si="861"/>
        <v>0</v>
      </c>
      <c r="AA546" s="8">
        <f t="shared" si="834"/>
        <v>0</v>
      </c>
      <c r="AB546" s="24">
        <f t="shared" si="861"/>
        <v>236</v>
      </c>
      <c r="AC546" s="24">
        <f t="shared" si="813"/>
        <v>-1104</v>
      </c>
      <c r="AD546" s="25"/>
    </row>
    <row r="547" spans="2:30">
      <c r="B547" s="16" t="s">
        <v>1</v>
      </c>
      <c r="C547" s="10" t="s">
        <v>29</v>
      </c>
      <c r="D547" s="8">
        <f>SUM(D548)</f>
        <v>0</v>
      </c>
      <c r="E547" s="8">
        <f>SUM(E548)</f>
        <v>0</v>
      </c>
      <c r="F547" s="8">
        <f t="shared" si="857"/>
        <v>0</v>
      </c>
      <c r="G547" s="8">
        <f t="shared" si="857"/>
        <v>0</v>
      </c>
      <c r="H547" s="8">
        <f t="shared" si="857"/>
        <v>0</v>
      </c>
      <c r="I547" s="8">
        <f t="shared" si="858"/>
        <v>0</v>
      </c>
      <c r="J547" s="8">
        <f t="shared" si="858"/>
        <v>0</v>
      </c>
      <c r="K547" s="8">
        <f t="shared" si="858"/>
        <v>0</v>
      </c>
      <c r="L547" s="8">
        <f t="shared" si="858"/>
        <v>0</v>
      </c>
      <c r="M547" s="8">
        <f>SUM(M548)</f>
        <v>0</v>
      </c>
      <c r="N547" s="8">
        <f>SUM(N548)</f>
        <v>0</v>
      </c>
      <c r="O547" s="8">
        <f t="shared" si="859"/>
        <v>0</v>
      </c>
      <c r="P547" s="8">
        <f t="shared" si="859"/>
        <v>0</v>
      </c>
      <c r="Q547" s="8">
        <f t="shared" si="859"/>
        <v>0</v>
      </c>
      <c r="R547" s="8">
        <f t="shared" si="860"/>
        <v>0</v>
      </c>
      <c r="S547" s="8">
        <f t="shared" si="860"/>
        <v>0</v>
      </c>
      <c r="T547" s="8">
        <f t="shared" si="860"/>
        <v>0</v>
      </c>
      <c r="U547" s="8">
        <f t="shared" si="860"/>
        <v>0</v>
      </c>
      <c r="V547" s="8">
        <f t="shared" si="860"/>
        <v>0</v>
      </c>
      <c r="W547" s="8">
        <f t="shared" si="861"/>
        <v>1340</v>
      </c>
      <c r="X547" s="8">
        <f t="shared" si="861"/>
        <v>0</v>
      </c>
      <c r="Y547" s="8">
        <f t="shared" si="861"/>
        <v>1340</v>
      </c>
      <c r="Z547" s="22">
        <f t="shared" si="861"/>
        <v>0</v>
      </c>
      <c r="AA547" s="8">
        <f t="shared" si="834"/>
        <v>0</v>
      </c>
      <c r="AB547" s="24">
        <f t="shared" si="861"/>
        <v>236</v>
      </c>
      <c r="AC547" s="24">
        <f t="shared" si="813"/>
        <v>-1104</v>
      </c>
      <c r="AD547" s="25"/>
    </row>
    <row r="548" spans="2:30" ht="30">
      <c r="B548" s="16" t="s">
        <v>1</v>
      </c>
      <c r="C548" s="11" t="s">
        <v>30</v>
      </c>
      <c r="D548" s="8">
        <v>0</v>
      </c>
      <c r="E548" s="8">
        <v>0</v>
      </c>
      <c r="F548" s="8">
        <v>0</v>
      </c>
      <c r="G548" s="8">
        <v>0</v>
      </c>
      <c r="H548" s="8">
        <v>0</v>
      </c>
      <c r="I548" s="8">
        <v>0</v>
      </c>
      <c r="J548" s="8">
        <v>0</v>
      </c>
      <c r="K548" s="8">
        <v>0</v>
      </c>
      <c r="L548" s="8">
        <v>0</v>
      </c>
      <c r="M548" s="8">
        <v>0</v>
      </c>
      <c r="N548" s="8">
        <v>0</v>
      </c>
      <c r="O548" s="8">
        <v>0</v>
      </c>
      <c r="P548" s="8">
        <v>0</v>
      </c>
      <c r="Q548" s="8">
        <v>0</v>
      </c>
      <c r="R548" s="8">
        <v>0</v>
      </c>
      <c r="S548" s="8">
        <v>0</v>
      </c>
      <c r="T548" s="8">
        <v>0</v>
      </c>
      <c r="U548" s="8">
        <v>0</v>
      </c>
      <c r="V548" s="8">
        <v>0</v>
      </c>
      <c r="W548" s="8">
        <v>1340</v>
      </c>
      <c r="X548" s="8">
        <v>0</v>
      </c>
      <c r="Y548" s="8">
        <v>1340</v>
      </c>
      <c r="Z548" s="22">
        <v>0</v>
      </c>
      <c r="AA548" s="8">
        <f t="shared" si="834"/>
        <v>0</v>
      </c>
      <c r="AB548" s="24">
        <v>236</v>
      </c>
      <c r="AC548" s="24">
        <f t="shared" si="813"/>
        <v>-1104</v>
      </c>
      <c r="AD548" s="25"/>
    </row>
    <row r="549" spans="2:30" ht="30">
      <c r="B549" s="16" t="s">
        <v>193</v>
      </c>
      <c r="C549" s="5" t="s">
        <v>194</v>
      </c>
      <c r="D549" s="6">
        <f t="shared" ref="D549:Z549" si="862">SUM(D560,D563,D567,D570,D574,D578,D582,D610,D613,D616,D622)</f>
        <v>200365</v>
      </c>
      <c r="E549" s="6">
        <f t="shared" si="862"/>
        <v>0</v>
      </c>
      <c r="F549" s="6">
        <f t="shared" si="862"/>
        <v>198191.40999999997</v>
      </c>
      <c r="G549" s="6">
        <f t="shared" si="862"/>
        <v>0</v>
      </c>
      <c r="H549" s="6">
        <f t="shared" si="862"/>
        <v>100</v>
      </c>
      <c r="I549" s="6">
        <f t="shared" si="862"/>
        <v>197776.69576999999</v>
      </c>
      <c r="J549" s="6">
        <f t="shared" si="862"/>
        <v>0</v>
      </c>
      <c r="K549" s="6">
        <f t="shared" si="862"/>
        <v>0</v>
      </c>
      <c r="L549" s="6">
        <f t="shared" si="862"/>
        <v>58.391280000000002</v>
      </c>
      <c r="M549" s="6">
        <f t="shared" si="862"/>
        <v>470604</v>
      </c>
      <c r="N549" s="6">
        <f t="shared" si="862"/>
        <v>0</v>
      </c>
      <c r="O549" s="6">
        <f t="shared" si="862"/>
        <v>472214</v>
      </c>
      <c r="P549" s="6">
        <f t="shared" si="862"/>
        <v>3000</v>
      </c>
      <c r="Q549" s="6">
        <f t="shared" si="862"/>
        <v>140</v>
      </c>
      <c r="R549" s="6">
        <f t="shared" si="862"/>
        <v>212744.47585999998</v>
      </c>
      <c r="S549" s="6">
        <f t="shared" si="862"/>
        <v>2898.1272899999999</v>
      </c>
      <c r="T549" s="6">
        <f t="shared" si="862"/>
        <v>0</v>
      </c>
      <c r="U549" s="6">
        <f t="shared" si="862"/>
        <v>887.12360000000001</v>
      </c>
      <c r="V549" s="6">
        <f t="shared" si="862"/>
        <v>77.015630000000002</v>
      </c>
      <c r="W549" s="6">
        <f t="shared" si="862"/>
        <v>312856</v>
      </c>
      <c r="X549" s="6">
        <f t="shared" si="862"/>
        <v>0</v>
      </c>
      <c r="Y549" s="6">
        <f t="shared" si="862"/>
        <v>554962</v>
      </c>
      <c r="Z549" s="21">
        <f t="shared" si="862"/>
        <v>0</v>
      </c>
      <c r="AA549" s="6">
        <f t="shared" si="834"/>
        <v>242106</v>
      </c>
      <c r="AB549" s="12">
        <f t="shared" ref="AB549" si="863">SUM(AB560,AB563,AB567,AB570,AB574,AB578,AB582,AB610,AB613,AB616,AB622)</f>
        <v>247235</v>
      </c>
      <c r="AC549" s="12">
        <f t="shared" si="813"/>
        <v>-307727</v>
      </c>
      <c r="AD549" s="25"/>
    </row>
    <row r="550" spans="2:30">
      <c r="B550" s="16" t="s">
        <v>1</v>
      </c>
      <c r="C550" s="7" t="s">
        <v>21</v>
      </c>
      <c r="D550" s="8">
        <f t="shared" ref="D550:Z550" si="864">SUM(D583,D617)</f>
        <v>3294</v>
      </c>
      <c r="E550" s="8">
        <f t="shared" si="864"/>
        <v>0</v>
      </c>
      <c r="F550" s="8">
        <f t="shared" si="864"/>
        <v>0</v>
      </c>
      <c r="G550" s="8">
        <f t="shared" si="864"/>
        <v>0</v>
      </c>
      <c r="H550" s="8">
        <f t="shared" si="864"/>
        <v>0</v>
      </c>
      <c r="I550" s="8">
        <f t="shared" si="864"/>
        <v>0</v>
      </c>
      <c r="J550" s="8">
        <f t="shared" si="864"/>
        <v>0</v>
      </c>
      <c r="K550" s="8">
        <f t="shared" si="864"/>
        <v>0</v>
      </c>
      <c r="L550" s="8">
        <f t="shared" si="864"/>
        <v>0</v>
      </c>
      <c r="M550" s="8">
        <f t="shared" si="864"/>
        <v>0</v>
      </c>
      <c r="N550" s="8">
        <f t="shared" si="864"/>
        <v>0</v>
      </c>
      <c r="O550" s="8">
        <f t="shared" si="864"/>
        <v>8721</v>
      </c>
      <c r="P550" s="8">
        <f t="shared" si="864"/>
        <v>0</v>
      </c>
      <c r="Q550" s="8">
        <f t="shared" si="864"/>
        <v>0</v>
      </c>
      <c r="R550" s="8">
        <f t="shared" si="864"/>
        <v>0</v>
      </c>
      <c r="S550" s="8">
        <f t="shared" si="864"/>
        <v>0</v>
      </c>
      <c r="T550" s="8">
        <f t="shared" si="864"/>
        <v>0</v>
      </c>
      <c r="U550" s="8">
        <f t="shared" si="864"/>
        <v>0</v>
      </c>
      <c r="V550" s="8">
        <f t="shared" si="864"/>
        <v>0</v>
      </c>
      <c r="W550" s="8">
        <f t="shared" si="864"/>
        <v>8721</v>
      </c>
      <c r="X550" s="8">
        <f t="shared" si="864"/>
        <v>0</v>
      </c>
      <c r="Y550" s="8">
        <f t="shared" si="864"/>
        <v>8721</v>
      </c>
      <c r="Z550" s="22">
        <f t="shared" si="864"/>
        <v>0</v>
      </c>
      <c r="AA550" s="8">
        <f t="shared" si="834"/>
        <v>0</v>
      </c>
      <c r="AB550" s="24">
        <f t="shared" ref="AB550" si="865">SUM(AB583,AB617)</f>
        <v>8721</v>
      </c>
      <c r="AC550" s="24">
        <f t="shared" si="813"/>
        <v>0</v>
      </c>
      <c r="AD550" s="25"/>
    </row>
    <row r="551" spans="2:30">
      <c r="B551" s="16" t="s">
        <v>1</v>
      </c>
      <c r="C551" s="7" t="s">
        <v>22</v>
      </c>
      <c r="D551" s="8">
        <f t="shared" ref="D551:Z551" si="866">SUM(D561,D564,D568,D571,D575,D579,D584,D611,D614,D618,D623)</f>
        <v>200232</v>
      </c>
      <c r="E551" s="8">
        <f t="shared" si="866"/>
        <v>0</v>
      </c>
      <c r="F551" s="8">
        <f t="shared" si="866"/>
        <v>198058.69999999998</v>
      </c>
      <c r="G551" s="8">
        <f t="shared" si="866"/>
        <v>0</v>
      </c>
      <c r="H551" s="8">
        <f t="shared" si="866"/>
        <v>100</v>
      </c>
      <c r="I551" s="8">
        <f t="shared" si="866"/>
        <v>197650.14334000001</v>
      </c>
      <c r="J551" s="8">
        <f t="shared" si="866"/>
        <v>0</v>
      </c>
      <c r="K551" s="8">
        <f t="shared" si="866"/>
        <v>0</v>
      </c>
      <c r="L551" s="8">
        <f t="shared" si="866"/>
        <v>58.391280000000002</v>
      </c>
      <c r="M551" s="8">
        <f t="shared" si="866"/>
        <v>465719</v>
      </c>
      <c r="N551" s="8">
        <f t="shared" si="866"/>
        <v>0</v>
      </c>
      <c r="O551" s="8">
        <f t="shared" si="866"/>
        <v>467324</v>
      </c>
      <c r="P551" s="8">
        <f t="shared" si="866"/>
        <v>3000</v>
      </c>
      <c r="Q551" s="8">
        <f t="shared" si="866"/>
        <v>140</v>
      </c>
      <c r="R551" s="8">
        <f t="shared" si="866"/>
        <v>210591.80783999999</v>
      </c>
      <c r="S551" s="8">
        <f t="shared" si="866"/>
        <v>2898.1272899999999</v>
      </c>
      <c r="T551" s="8">
        <f t="shared" si="866"/>
        <v>0</v>
      </c>
      <c r="U551" s="8">
        <f t="shared" si="866"/>
        <v>12.2956</v>
      </c>
      <c r="V551" s="8">
        <f t="shared" si="866"/>
        <v>77.015630000000002</v>
      </c>
      <c r="W551" s="8">
        <f t="shared" si="866"/>
        <v>312461</v>
      </c>
      <c r="X551" s="8">
        <f t="shared" si="866"/>
        <v>0</v>
      </c>
      <c r="Y551" s="8">
        <f t="shared" si="866"/>
        <v>541871</v>
      </c>
      <c r="Z551" s="22">
        <f t="shared" si="866"/>
        <v>0</v>
      </c>
      <c r="AA551" s="8">
        <f t="shared" si="834"/>
        <v>229410</v>
      </c>
      <c r="AB551" s="24">
        <f t="shared" ref="AB551" si="867">SUM(AB561,AB564,AB568,AB571,AB575,AB579,AB584,AB611,AB614,AB618,AB623)</f>
        <v>246840</v>
      </c>
      <c r="AC551" s="24">
        <f t="shared" si="813"/>
        <v>-295031</v>
      </c>
      <c r="AD551" s="25"/>
    </row>
    <row r="552" spans="2:30">
      <c r="B552" s="16" t="s">
        <v>1</v>
      </c>
      <c r="C552" s="9" t="s">
        <v>24</v>
      </c>
      <c r="D552" s="8">
        <f t="shared" ref="D552:Z552" si="868">SUM(D565,D572,D576,D580,D585,D615,D619,D624)</f>
        <v>38668</v>
      </c>
      <c r="E552" s="8">
        <f t="shared" si="868"/>
        <v>0</v>
      </c>
      <c r="F552" s="8">
        <f t="shared" si="868"/>
        <v>40769.915000000001</v>
      </c>
      <c r="G552" s="8">
        <f t="shared" si="868"/>
        <v>0</v>
      </c>
      <c r="H552" s="8">
        <f t="shared" si="868"/>
        <v>100</v>
      </c>
      <c r="I552" s="8">
        <f t="shared" si="868"/>
        <v>40399.051240000001</v>
      </c>
      <c r="J552" s="8">
        <f t="shared" si="868"/>
        <v>0</v>
      </c>
      <c r="K552" s="8">
        <f t="shared" si="868"/>
        <v>0</v>
      </c>
      <c r="L552" s="8">
        <f t="shared" si="868"/>
        <v>58.391280000000002</v>
      </c>
      <c r="M552" s="8">
        <f t="shared" si="868"/>
        <v>246918</v>
      </c>
      <c r="N552" s="8">
        <f t="shared" si="868"/>
        <v>0</v>
      </c>
      <c r="O552" s="8">
        <f t="shared" si="868"/>
        <v>222815.35499999998</v>
      </c>
      <c r="P552" s="8">
        <f t="shared" si="868"/>
        <v>3000</v>
      </c>
      <c r="Q552" s="8">
        <f t="shared" si="868"/>
        <v>140</v>
      </c>
      <c r="R552" s="8">
        <f t="shared" si="868"/>
        <v>88538.8658</v>
      </c>
      <c r="S552" s="8">
        <f t="shared" si="868"/>
        <v>2898.1272899999999</v>
      </c>
      <c r="T552" s="8">
        <f t="shared" si="868"/>
        <v>0</v>
      </c>
      <c r="U552" s="8">
        <f t="shared" si="868"/>
        <v>12.2956</v>
      </c>
      <c r="V552" s="8">
        <f t="shared" si="868"/>
        <v>77.015630000000002</v>
      </c>
      <c r="W552" s="8">
        <f t="shared" si="868"/>
        <v>137551</v>
      </c>
      <c r="X552" s="8">
        <f t="shared" si="868"/>
        <v>0</v>
      </c>
      <c r="Y552" s="8">
        <f t="shared" si="868"/>
        <v>358305</v>
      </c>
      <c r="Z552" s="22">
        <f t="shared" si="868"/>
        <v>0</v>
      </c>
      <c r="AA552" s="8">
        <f t="shared" si="834"/>
        <v>220754</v>
      </c>
      <c r="AB552" s="24">
        <f t="shared" ref="AB552" si="869">SUM(AB565,AB572,AB576,AB580,AB585,AB615,AB619,AB624)</f>
        <v>81830</v>
      </c>
      <c r="AC552" s="24">
        <f t="shared" si="813"/>
        <v>-276475</v>
      </c>
      <c r="AD552" s="25"/>
    </row>
    <row r="553" spans="2:30">
      <c r="B553" s="16" t="s">
        <v>1</v>
      </c>
      <c r="C553" s="9" t="s">
        <v>25</v>
      </c>
      <c r="D553" s="8">
        <f t="shared" ref="D553:Z553" si="870">SUM(D625)</f>
        <v>0</v>
      </c>
      <c r="E553" s="8">
        <f t="shared" si="870"/>
        <v>0</v>
      </c>
      <c r="F553" s="8">
        <f t="shared" si="870"/>
        <v>0</v>
      </c>
      <c r="G553" s="8">
        <f t="shared" si="870"/>
        <v>0</v>
      </c>
      <c r="H553" s="8">
        <f t="shared" si="870"/>
        <v>0</v>
      </c>
      <c r="I553" s="8">
        <f t="shared" si="870"/>
        <v>0</v>
      </c>
      <c r="J553" s="8">
        <f t="shared" si="870"/>
        <v>0</v>
      </c>
      <c r="K553" s="8">
        <f t="shared" si="870"/>
        <v>0</v>
      </c>
      <c r="L553" s="8">
        <f t="shared" si="870"/>
        <v>0</v>
      </c>
      <c r="M553" s="8">
        <f t="shared" si="870"/>
        <v>3200</v>
      </c>
      <c r="N553" s="8">
        <f t="shared" si="870"/>
        <v>0</v>
      </c>
      <c r="O553" s="8">
        <f t="shared" si="870"/>
        <v>3200</v>
      </c>
      <c r="P553" s="8">
        <f t="shared" si="870"/>
        <v>0</v>
      </c>
      <c r="Q553" s="8">
        <f t="shared" si="870"/>
        <v>0</v>
      </c>
      <c r="R553" s="8">
        <f t="shared" si="870"/>
        <v>786.4</v>
      </c>
      <c r="S553" s="8">
        <f t="shared" si="870"/>
        <v>0</v>
      </c>
      <c r="T553" s="8">
        <f t="shared" si="870"/>
        <v>0</v>
      </c>
      <c r="U553" s="8">
        <f t="shared" si="870"/>
        <v>0</v>
      </c>
      <c r="V553" s="8">
        <f t="shared" si="870"/>
        <v>0</v>
      </c>
      <c r="W553" s="8">
        <f t="shared" si="870"/>
        <v>0</v>
      </c>
      <c r="X553" s="8">
        <f t="shared" si="870"/>
        <v>0</v>
      </c>
      <c r="Y553" s="8">
        <f t="shared" si="870"/>
        <v>0</v>
      </c>
      <c r="Z553" s="22">
        <f t="shared" si="870"/>
        <v>0</v>
      </c>
      <c r="AA553" s="8">
        <f t="shared" si="834"/>
        <v>0</v>
      </c>
      <c r="AB553" s="24">
        <f t="shared" ref="AB553" si="871">SUM(AB625)</f>
        <v>0</v>
      </c>
      <c r="AC553" s="24">
        <f t="shared" si="813"/>
        <v>0</v>
      </c>
      <c r="AD553" s="25"/>
    </row>
    <row r="554" spans="2:30">
      <c r="B554" s="16" t="s">
        <v>1</v>
      </c>
      <c r="C554" s="9" t="s">
        <v>26</v>
      </c>
      <c r="D554" s="8">
        <f t="shared" ref="D554:Z554" si="872">SUM(D586)</f>
        <v>0</v>
      </c>
      <c r="E554" s="8">
        <f t="shared" si="872"/>
        <v>0</v>
      </c>
      <c r="F554" s="8">
        <f t="shared" si="872"/>
        <v>0</v>
      </c>
      <c r="G554" s="8">
        <f t="shared" si="872"/>
        <v>0</v>
      </c>
      <c r="H554" s="8">
        <f t="shared" si="872"/>
        <v>0</v>
      </c>
      <c r="I554" s="8">
        <f t="shared" si="872"/>
        <v>0</v>
      </c>
      <c r="J554" s="8">
        <f t="shared" si="872"/>
        <v>0</v>
      </c>
      <c r="K554" s="8">
        <f t="shared" si="872"/>
        <v>0</v>
      </c>
      <c r="L554" s="8">
        <f t="shared" si="872"/>
        <v>0</v>
      </c>
      <c r="M554" s="8">
        <f t="shared" si="872"/>
        <v>0</v>
      </c>
      <c r="N554" s="8">
        <f t="shared" si="872"/>
        <v>0</v>
      </c>
      <c r="O554" s="8">
        <f t="shared" si="872"/>
        <v>302.01</v>
      </c>
      <c r="P554" s="8">
        <f t="shared" si="872"/>
        <v>0</v>
      </c>
      <c r="Q554" s="8">
        <f t="shared" si="872"/>
        <v>0</v>
      </c>
      <c r="R554" s="8">
        <f t="shared" si="872"/>
        <v>136.36748</v>
      </c>
      <c r="S554" s="8">
        <f t="shared" si="872"/>
        <v>0</v>
      </c>
      <c r="T554" s="8">
        <f t="shared" si="872"/>
        <v>0</v>
      </c>
      <c r="U554" s="8">
        <f t="shared" si="872"/>
        <v>0</v>
      </c>
      <c r="V554" s="8">
        <f t="shared" si="872"/>
        <v>0</v>
      </c>
      <c r="W554" s="8">
        <f t="shared" si="872"/>
        <v>175</v>
      </c>
      <c r="X554" s="8">
        <f t="shared" si="872"/>
        <v>0</v>
      </c>
      <c r="Y554" s="8">
        <f t="shared" si="872"/>
        <v>175</v>
      </c>
      <c r="Z554" s="22">
        <f t="shared" si="872"/>
        <v>0</v>
      </c>
      <c r="AA554" s="8">
        <f t="shared" si="834"/>
        <v>0</v>
      </c>
      <c r="AB554" s="24">
        <f t="shared" ref="AB554" si="873">SUM(AB586)</f>
        <v>175</v>
      </c>
      <c r="AC554" s="24">
        <f t="shared" si="813"/>
        <v>0</v>
      </c>
      <c r="AD554" s="25"/>
    </row>
    <row r="555" spans="2:30">
      <c r="B555" s="16" t="s">
        <v>1</v>
      </c>
      <c r="C555" s="9" t="s">
        <v>27</v>
      </c>
      <c r="D555" s="8">
        <f t="shared" ref="D555:Z555" si="874">SUM(D562,D566,D569,D573,D577,D581,D587,D612,D620,D626)</f>
        <v>160847</v>
      </c>
      <c r="E555" s="8">
        <f t="shared" si="874"/>
        <v>0</v>
      </c>
      <c r="F555" s="8">
        <f t="shared" si="874"/>
        <v>156051.22499999998</v>
      </c>
      <c r="G555" s="8">
        <f t="shared" si="874"/>
        <v>0</v>
      </c>
      <c r="H555" s="8">
        <f t="shared" si="874"/>
        <v>0</v>
      </c>
      <c r="I555" s="8">
        <f t="shared" si="874"/>
        <v>156021.80499999999</v>
      </c>
      <c r="J555" s="8">
        <f t="shared" si="874"/>
        <v>0</v>
      </c>
      <c r="K555" s="8">
        <f t="shared" si="874"/>
        <v>0</v>
      </c>
      <c r="L555" s="8">
        <f t="shared" si="874"/>
        <v>0</v>
      </c>
      <c r="M555" s="8">
        <f t="shared" si="874"/>
        <v>212024</v>
      </c>
      <c r="N555" s="8">
        <f t="shared" si="874"/>
        <v>0</v>
      </c>
      <c r="O555" s="8">
        <f t="shared" si="874"/>
        <v>237731.64500000002</v>
      </c>
      <c r="P555" s="8">
        <f t="shared" si="874"/>
        <v>0</v>
      </c>
      <c r="Q555" s="8">
        <f t="shared" si="874"/>
        <v>0</v>
      </c>
      <c r="R555" s="8">
        <f t="shared" si="874"/>
        <v>120253.97515000001</v>
      </c>
      <c r="S555" s="8">
        <f t="shared" si="874"/>
        <v>0</v>
      </c>
      <c r="T555" s="8">
        <f t="shared" si="874"/>
        <v>0</v>
      </c>
      <c r="U555" s="8">
        <f t="shared" si="874"/>
        <v>0</v>
      </c>
      <c r="V555" s="8">
        <f t="shared" si="874"/>
        <v>0</v>
      </c>
      <c r="W555" s="8">
        <f t="shared" si="874"/>
        <v>171170</v>
      </c>
      <c r="X555" s="8">
        <f t="shared" si="874"/>
        <v>0</v>
      </c>
      <c r="Y555" s="8">
        <f t="shared" si="874"/>
        <v>181446</v>
      </c>
      <c r="Z555" s="22">
        <f t="shared" si="874"/>
        <v>0</v>
      </c>
      <c r="AA555" s="8">
        <f t="shared" si="834"/>
        <v>10276</v>
      </c>
      <c r="AB555" s="24">
        <f t="shared" ref="AB555" si="875">SUM(AB562,AB566,AB569,AB573,AB577,AB581,AB587,AB612,AB620,AB626)</f>
        <v>161270</v>
      </c>
      <c r="AC555" s="24">
        <f t="shared" si="813"/>
        <v>-20176</v>
      </c>
      <c r="AD555" s="25"/>
    </row>
    <row r="556" spans="2:30">
      <c r="B556" s="16" t="s">
        <v>1</v>
      </c>
      <c r="C556" s="9" t="s">
        <v>28</v>
      </c>
      <c r="D556" s="8">
        <f t="shared" ref="D556:E558" si="876">SUM(D588)</f>
        <v>717</v>
      </c>
      <c r="E556" s="8">
        <f t="shared" si="876"/>
        <v>0</v>
      </c>
      <c r="F556" s="8">
        <f t="shared" ref="F556:H558" si="877">SUM(F588)</f>
        <v>1237.56</v>
      </c>
      <c r="G556" s="8">
        <f t="shared" si="877"/>
        <v>0</v>
      </c>
      <c r="H556" s="8">
        <f t="shared" si="877"/>
        <v>0</v>
      </c>
      <c r="I556" s="8">
        <f t="shared" ref="I556:L558" si="878">SUM(I588)</f>
        <v>1229.2871</v>
      </c>
      <c r="J556" s="8">
        <f t="shared" si="878"/>
        <v>0</v>
      </c>
      <c r="K556" s="8">
        <f t="shared" si="878"/>
        <v>0</v>
      </c>
      <c r="L556" s="8">
        <f t="shared" si="878"/>
        <v>0</v>
      </c>
      <c r="M556" s="8">
        <f t="shared" ref="M556:N558" si="879">SUM(M588)</f>
        <v>3577</v>
      </c>
      <c r="N556" s="8">
        <f t="shared" si="879"/>
        <v>0</v>
      </c>
      <c r="O556" s="8">
        <f t="shared" ref="O556:Q558" si="880">SUM(O588)</f>
        <v>3274.99</v>
      </c>
      <c r="P556" s="8">
        <f t="shared" si="880"/>
        <v>0</v>
      </c>
      <c r="Q556" s="8">
        <f t="shared" si="880"/>
        <v>0</v>
      </c>
      <c r="R556" s="8">
        <f t="shared" ref="R556:V558" si="881">SUM(R588)</f>
        <v>876.19940999999994</v>
      </c>
      <c r="S556" s="8">
        <f t="shared" si="881"/>
        <v>0</v>
      </c>
      <c r="T556" s="8">
        <f t="shared" si="881"/>
        <v>0</v>
      </c>
      <c r="U556" s="8">
        <f t="shared" si="881"/>
        <v>0</v>
      </c>
      <c r="V556" s="8">
        <f t="shared" si="881"/>
        <v>0</v>
      </c>
      <c r="W556" s="8">
        <f t="shared" ref="W556:X558" si="882">SUM(W588)</f>
        <v>3565</v>
      </c>
      <c r="X556" s="8">
        <f t="shared" si="882"/>
        <v>0</v>
      </c>
      <c r="Y556" s="8">
        <f t="shared" ref="Y556:Z558" si="883">SUM(Y588)</f>
        <v>1945</v>
      </c>
      <c r="Z556" s="22">
        <f t="shared" si="883"/>
        <v>0</v>
      </c>
      <c r="AA556" s="8">
        <f t="shared" si="834"/>
        <v>-1620</v>
      </c>
      <c r="AB556" s="24">
        <f t="shared" ref="AB556" si="884">SUM(AB588)</f>
        <v>3565</v>
      </c>
      <c r="AC556" s="24">
        <f t="shared" si="813"/>
        <v>1620</v>
      </c>
      <c r="AD556" s="25"/>
    </row>
    <row r="557" spans="2:30">
      <c r="B557" s="16" t="s">
        <v>1</v>
      </c>
      <c r="C557" s="10" t="s">
        <v>29</v>
      </c>
      <c r="D557" s="8">
        <f t="shared" si="876"/>
        <v>717</v>
      </c>
      <c r="E557" s="8">
        <f t="shared" si="876"/>
        <v>0</v>
      </c>
      <c r="F557" s="8">
        <f t="shared" si="877"/>
        <v>1237.56</v>
      </c>
      <c r="G557" s="8">
        <f t="shared" si="877"/>
        <v>0</v>
      </c>
      <c r="H557" s="8">
        <f t="shared" si="877"/>
        <v>0</v>
      </c>
      <c r="I557" s="8">
        <f t="shared" si="878"/>
        <v>1229.2871</v>
      </c>
      <c r="J557" s="8">
        <f t="shared" si="878"/>
        <v>0</v>
      </c>
      <c r="K557" s="8">
        <f t="shared" si="878"/>
        <v>0</v>
      </c>
      <c r="L557" s="8">
        <f t="shared" si="878"/>
        <v>0</v>
      </c>
      <c r="M557" s="8">
        <f t="shared" si="879"/>
        <v>3577</v>
      </c>
      <c r="N557" s="8">
        <f t="shared" si="879"/>
        <v>0</v>
      </c>
      <c r="O557" s="8">
        <f t="shared" si="880"/>
        <v>3274.99</v>
      </c>
      <c r="P557" s="8">
        <f t="shared" si="880"/>
        <v>0</v>
      </c>
      <c r="Q557" s="8">
        <f t="shared" si="880"/>
        <v>0</v>
      </c>
      <c r="R557" s="8">
        <f t="shared" si="881"/>
        <v>876.19940999999994</v>
      </c>
      <c r="S557" s="8">
        <f t="shared" si="881"/>
        <v>0</v>
      </c>
      <c r="T557" s="8">
        <f t="shared" si="881"/>
        <v>0</v>
      </c>
      <c r="U557" s="8">
        <f t="shared" si="881"/>
        <v>0</v>
      </c>
      <c r="V557" s="8">
        <f t="shared" si="881"/>
        <v>0</v>
      </c>
      <c r="W557" s="8">
        <f t="shared" si="882"/>
        <v>1945</v>
      </c>
      <c r="X557" s="8">
        <f t="shared" si="882"/>
        <v>0</v>
      </c>
      <c r="Y557" s="8">
        <f t="shared" si="883"/>
        <v>1945</v>
      </c>
      <c r="Z557" s="22">
        <f t="shared" si="883"/>
        <v>0</v>
      </c>
      <c r="AA557" s="8">
        <f t="shared" si="834"/>
        <v>0</v>
      </c>
      <c r="AB557" s="24">
        <f t="shared" ref="AB557" si="885">SUM(AB589)</f>
        <v>1945</v>
      </c>
      <c r="AC557" s="24">
        <f t="shared" si="813"/>
        <v>0</v>
      </c>
      <c r="AD557" s="25"/>
    </row>
    <row r="558" spans="2:30" ht="30">
      <c r="B558" s="16" t="s">
        <v>1</v>
      </c>
      <c r="C558" s="11" t="s">
        <v>30</v>
      </c>
      <c r="D558" s="8">
        <f t="shared" si="876"/>
        <v>717</v>
      </c>
      <c r="E558" s="8">
        <f t="shared" si="876"/>
        <v>0</v>
      </c>
      <c r="F558" s="8">
        <f t="shared" si="877"/>
        <v>1237.56</v>
      </c>
      <c r="G558" s="8">
        <f t="shared" si="877"/>
        <v>0</v>
      </c>
      <c r="H558" s="8">
        <f t="shared" si="877"/>
        <v>0</v>
      </c>
      <c r="I558" s="8">
        <f t="shared" si="878"/>
        <v>1229.2871</v>
      </c>
      <c r="J558" s="8">
        <f t="shared" si="878"/>
        <v>0</v>
      </c>
      <c r="K558" s="8">
        <f t="shared" si="878"/>
        <v>0</v>
      </c>
      <c r="L558" s="8">
        <f t="shared" si="878"/>
        <v>0</v>
      </c>
      <c r="M558" s="8">
        <f t="shared" si="879"/>
        <v>3577</v>
      </c>
      <c r="N558" s="8">
        <f t="shared" si="879"/>
        <v>0</v>
      </c>
      <c r="O558" s="8">
        <f t="shared" si="880"/>
        <v>3274.99</v>
      </c>
      <c r="P558" s="8">
        <f t="shared" si="880"/>
        <v>0</v>
      </c>
      <c r="Q558" s="8">
        <f t="shared" si="880"/>
        <v>0</v>
      </c>
      <c r="R558" s="8">
        <f t="shared" si="881"/>
        <v>876.19940999999994</v>
      </c>
      <c r="S558" s="8">
        <f t="shared" si="881"/>
        <v>0</v>
      </c>
      <c r="T558" s="8">
        <f t="shared" si="881"/>
        <v>0</v>
      </c>
      <c r="U558" s="8">
        <f t="shared" si="881"/>
        <v>0</v>
      </c>
      <c r="V558" s="8">
        <f t="shared" si="881"/>
        <v>0</v>
      </c>
      <c r="W558" s="8">
        <f t="shared" si="882"/>
        <v>1945</v>
      </c>
      <c r="X558" s="8">
        <f t="shared" si="882"/>
        <v>0</v>
      </c>
      <c r="Y558" s="8">
        <f t="shared" si="883"/>
        <v>1945</v>
      </c>
      <c r="Z558" s="22">
        <f t="shared" si="883"/>
        <v>0</v>
      </c>
      <c r="AA558" s="8">
        <f t="shared" si="834"/>
        <v>0</v>
      </c>
      <c r="AB558" s="24">
        <f t="shared" ref="AB558" si="886">SUM(AB590)</f>
        <v>1945</v>
      </c>
      <c r="AC558" s="24">
        <f t="shared" si="813"/>
        <v>0</v>
      </c>
      <c r="AD558" s="25"/>
    </row>
    <row r="559" spans="2:30">
      <c r="B559" s="16" t="s">
        <v>1</v>
      </c>
      <c r="C559" s="7" t="s">
        <v>32</v>
      </c>
      <c r="D559" s="8">
        <f t="shared" ref="D559:Z559" si="887">SUM(D591,D621,D627)</f>
        <v>133</v>
      </c>
      <c r="E559" s="8">
        <f t="shared" si="887"/>
        <v>0</v>
      </c>
      <c r="F559" s="8">
        <f t="shared" si="887"/>
        <v>132.71</v>
      </c>
      <c r="G559" s="8">
        <f t="shared" si="887"/>
        <v>0</v>
      </c>
      <c r="H559" s="8">
        <f t="shared" si="887"/>
        <v>0</v>
      </c>
      <c r="I559" s="8">
        <f t="shared" si="887"/>
        <v>126.55243000000002</v>
      </c>
      <c r="J559" s="8">
        <f t="shared" si="887"/>
        <v>0</v>
      </c>
      <c r="K559" s="8">
        <f t="shared" si="887"/>
        <v>0</v>
      </c>
      <c r="L559" s="8">
        <f t="shared" si="887"/>
        <v>0</v>
      </c>
      <c r="M559" s="8">
        <f t="shared" si="887"/>
        <v>4885</v>
      </c>
      <c r="N559" s="8">
        <f t="shared" si="887"/>
        <v>0</v>
      </c>
      <c r="O559" s="8">
        <f t="shared" si="887"/>
        <v>4890</v>
      </c>
      <c r="P559" s="8">
        <f t="shared" si="887"/>
        <v>0</v>
      </c>
      <c r="Q559" s="8">
        <f t="shared" si="887"/>
        <v>0</v>
      </c>
      <c r="R559" s="8">
        <f t="shared" si="887"/>
        <v>2152.6680200000001</v>
      </c>
      <c r="S559" s="8">
        <f t="shared" si="887"/>
        <v>0</v>
      </c>
      <c r="T559" s="8">
        <f t="shared" si="887"/>
        <v>0</v>
      </c>
      <c r="U559" s="8">
        <f t="shared" si="887"/>
        <v>874.82799999999997</v>
      </c>
      <c r="V559" s="8">
        <f t="shared" si="887"/>
        <v>0</v>
      </c>
      <c r="W559" s="8">
        <f t="shared" si="887"/>
        <v>395</v>
      </c>
      <c r="X559" s="8">
        <f t="shared" si="887"/>
        <v>0</v>
      </c>
      <c r="Y559" s="8">
        <f t="shared" si="887"/>
        <v>13091</v>
      </c>
      <c r="Z559" s="22">
        <f t="shared" si="887"/>
        <v>0</v>
      </c>
      <c r="AA559" s="8">
        <f t="shared" si="834"/>
        <v>12696</v>
      </c>
      <c r="AB559" s="24">
        <f t="shared" ref="AB559" si="888">SUM(AB591,AB621,AB627)</f>
        <v>395</v>
      </c>
      <c r="AC559" s="24">
        <f t="shared" si="813"/>
        <v>-12696</v>
      </c>
      <c r="AD559" s="25"/>
    </row>
    <row r="560" spans="2:30">
      <c r="B560" s="16" t="s">
        <v>195</v>
      </c>
      <c r="C560" s="5" t="s">
        <v>196</v>
      </c>
      <c r="D560" s="6">
        <f>SUM(D561)</f>
        <v>24000</v>
      </c>
      <c r="E560" s="6">
        <f>SUM(E561)</f>
        <v>0</v>
      </c>
      <c r="F560" s="6">
        <f t="shared" ref="F560:H561" si="889">SUM(F561)</f>
        <v>23842.06</v>
      </c>
      <c r="G560" s="6">
        <f t="shared" si="889"/>
        <v>0</v>
      </c>
      <c r="H560" s="6">
        <f t="shared" si="889"/>
        <v>0</v>
      </c>
      <c r="I560" s="6">
        <f t="shared" ref="I560:L561" si="890">SUM(I561)</f>
        <v>23842.05588</v>
      </c>
      <c r="J560" s="6">
        <f t="shared" si="890"/>
        <v>0</v>
      </c>
      <c r="K560" s="6">
        <f t="shared" si="890"/>
        <v>0</v>
      </c>
      <c r="L560" s="6">
        <f t="shared" si="890"/>
        <v>0</v>
      </c>
      <c r="M560" s="6">
        <f>SUM(M561)</f>
        <v>27500</v>
      </c>
      <c r="N560" s="6">
        <f>SUM(N561)</f>
        <v>0</v>
      </c>
      <c r="O560" s="6">
        <f t="shared" ref="O560:Q561" si="891">SUM(O561)</f>
        <v>27500</v>
      </c>
      <c r="P560" s="6">
        <f t="shared" si="891"/>
        <v>0</v>
      </c>
      <c r="Q560" s="6">
        <f t="shared" si="891"/>
        <v>0</v>
      </c>
      <c r="R560" s="6">
        <f t="shared" ref="R560:V561" si="892">SUM(R561)</f>
        <v>16828.313150000002</v>
      </c>
      <c r="S560" s="6">
        <f t="shared" si="892"/>
        <v>0</v>
      </c>
      <c r="T560" s="6">
        <f t="shared" si="892"/>
        <v>0</v>
      </c>
      <c r="U560" s="6">
        <f t="shared" si="892"/>
        <v>0</v>
      </c>
      <c r="V560" s="6">
        <f t="shared" si="892"/>
        <v>0</v>
      </c>
      <c r="W560" s="6">
        <f t="shared" ref="W560:AB561" si="893">SUM(W561)</f>
        <v>28900</v>
      </c>
      <c r="X560" s="6">
        <f t="shared" si="893"/>
        <v>0</v>
      </c>
      <c r="Y560" s="6">
        <f t="shared" si="893"/>
        <v>28900</v>
      </c>
      <c r="Z560" s="21">
        <f t="shared" si="893"/>
        <v>0</v>
      </c>
      <c r="AA560" s="6">
        <f t="shared" si="834"/>
        <v>0</v>
      </c>
      <c r="AB560" s="12">
        <f t="shared" si="893"/>
        <v>28900</v>
      </c>
      <c r="AC560" s="12">
        <f t="shared" si="813"/>
        <v>0</v>
      </c>
      <c r="AD560" s="25"/>
    </row>
    <row r="561" spans="2:30">
      <c r="B561" s="16" t="s">
        <v>1</v>
      </c>
      <c r="C561" s="7" t="s">
        <v>22</v>
      </c>
      <c r="D561" s="8">
        <f>SUM(D562)</f>
        <v>24000</v>
      </c>
      <c r="E561" s="8">
        <f>SUM(E562)</f>
        <v>0</v>
      </c>
      <c r="F561" s="8">
        <f t="shared" si="889"/>
        <v>23842.06</v>
      </c>
      <c r="G561" s="8">
        <f t="shared" si="889"/>
        <v>0</v>
      </c>
      <c r="H561" s="8">
        <f t="shared" si="889"/>
        <v>0</v>
      </c>
      <c r="I561" s="8">
        <f t="shared" si="890"/>
        <v>23842.05588</v>
      </c>
      <c r="J561" s="8">
        <f t="shared" si="890"/>
        <v>0</v>
      </c>
      <c r="K561" s="8">
        <f t="shared" si="890"/>
        <v>0</v>
      </c>
      <c r="L561" s="8">
        <f t="shared" si="890"/>
        <v>0</v>
      </c>
      <c r="M561" s="8">
        <f>SUM(M562)</f>
        <v>27500</v>
      </c>
      <c r="N561" s="8">
        <f>SUM(N562)</f>
        <v>0</v>
      </c>
      <c r="O561" s="8">
        <f t="shared" si="891"/>
        <v>27500</v>
      </c>
      <c r="P561" s="8">
        <f t="shared" si="891"/>
        <v>0</v>
      </c>
      <c r="Q561" s="8">
        <f t="shared" si="891"/>
        <v>0</v>
      </c>
      <c r="R561" s="8">
        <f t="shared" si="892"/>
        <v>16828.313150000002</v>
      </c>
      <c r="S561" s="8">
        <f t="shared" si="892"/>
        <v>0</v>
      </c>
      <c r="T561" s="8">
        <f t="shared" si="892"/>
        <v>0</v>
      </c>
      <c r="U561" s="8">
        <f t="shared" si="892"/>
        <v>0</v>
      </c>
      <c r="V561" s="8">
        <f t="shared" si="892"/>
        <v>0</v>
      </c>
      <c r="W561" s="8">
        <f t="shared" si="893"/>
        <v>28900</v>
      </c>
      <c r="X561" s="8">
        <f t="shared" si="893"/>
        <v>0</v>
      </c>
      <c r="Y561" s="8">
        <f t="shared" si="893"/>
        <v>28900</v>
      </c>
      <c r="Z561" s="22">
        <f t="shared" si="893"/>
        <v>0</v>
      </c>
      <c r="AA561" s="8">
        <f t="shared" si="834"/>
        <v>0</v>
      </c>
      <c r="AB561" s="24">
        <f t="shared" si="893"/>
        <v>28900</v>
      </c>
      <c r="AC561" s="24">
        <f t="shared" si="813"/>
        <v>0</v>
      </c>
      <c r="AD561" s="25"/>
    </row>
    <row r="562" spans="2:30">
      <c r="B562" s="16" t="s">
        <v>1</v>
      </c>
      <c r="C562" s="9" t="s">
        <v>27</v>
      </c>
      <c r="D562" s="8">
        <v>24000</v>
      </c>
      <c r="E562" s="8">
        <v>0</v>
      </c>
      <c r="F562" s="8">
        <v>23842.06</v>
      </c>
      <c r="G562" s="8">
        <v>0</v>
      </c>
      <c r="H562" s="8">
        <v>0</v>
      </c>
      <c r="I562" s="8">
        <v>23842.05588</v>
      </c>
      <c r="J562" s="8">
        <v>0</v>
      </c>
      <c r="K562" s="8">
        <v>0</v>
      </c>
      <c r="L562" s="8">
        <v>0</v>
      </c>
      <c r="M562" s="8">
        <v>27500</v>
      </c>
      <c r="N562" s="8">
        <v>0</v>
      </c>
      <c r="O562" s="8">
        <v>27500</v>
      </c>
      <c r="P562" s="8">
        <v>0</v>
      </c>
      <c r="Q562" s="8">
        <v>0</v>
      </c>
      <c r="R562" s="8">
        <v>16828.313150000002</v>
      </c>
      <c r="S562" s="8">
        <v>0</v>
      </c>
      <c r="T562" s="8">
        <v>0</v>
      </c>
      <c r="U562" s="8">
        <v>0</v>
      </c>
      <c r="V562" s="8">
        <v>0</v>
      </c>
      <c r="W562" s="8">
        <v>28900</v>
      </c>
      <c r="X562" s="8">
        <v>0</v>
      </c>
      <c r="Y562" s="8">
        <v>28900</v>
      </c>
      <c r="Z562" s="22">
        <v>0</v>
      </c>
      <c r="AA562" s="8">
        <f t="shared" si="834"/>
        <v>0</v>
      </c>
      <c r="AB562" s="24">
        <v>28900</v>
      </c>
      <c r="AC562" s="24">
        <f t="shared" si="813"/>
        <v>0</v>
      </c>
      <c r="AD562" s="25"/>
    </row>
    <row r="563" spans="2:30">
      <c r="B563" s="16" t="s">
        <v>197</v>
      </c>
      <c r="C563" s="5" t="s">
        <v>198</v>
      </c>
      <c r="D563" s="6">
        <f t="shared" ref="D563:AB563" si="894">SUM(D564)</f>
        <v>13500</v>
      </c>
      <c r="E563" s="6">
        <f t="shared" si="894"/>
        <v>0</v>
      </c>
      <c r="F563" s="6">
        <f t="shared" si="894"/>
        <v>13865</v>
      </c>
      <c r="G563" s="6">
        <f t="shared" si="894"/>
        <v>0</v>
      </c>
      <c r="H563" s="6">
        <f t="shared" si="894"/>
        <v>0</v>
      </c>
      <c r="I563" s="6">
        <f t="shared" si="894"/>
        <v>13864.985210000001</v>
      </c>
      <c r="J563" s="6">
        <f t="shared" si="894"/>
        <v>0</v>
      </c>
      <c r="K563" s="6">
        <f t="shared" si="894"/>
        <v>0</v>
      </c>
      <c r="L563" s="6">
        <f t="shared" si="894"/>
        <v>0</v>
      </c>
      <c r="M563" s="6">
        <f t="shared" si="894"/>
        <v>15000</v>
      </c>
      <c r="N563" s="6">
        <f t="shared" si="894"/>
        <v>0</v>
      </c>
      <c r="O563" s="6">
        <f t="shared" si="894"/>
        <v>15000</v>
      </c>
      <c r="P563" s="6">
        <f t="shared" si="894"/>
        <v>0</v>
      </c>
      <c r="Q563" s="6">
        <f t="shared" si="894"/>
        <v>0</v>
      </c>
      <c r="R563" s="6">
        <f t="shared" si="894"/>
        <v>7975.7212</v>
      </c>
      <c r="S563" s="6">
        <f t="shared" si="894"/>
        <v>0</v>
      </c>
      <c r="T563" s="6">
        <f t="shared" si="894"/>
        <v>0</v>
      </c>
      <c r="U563" s="6">
        <f t="shared" si="894"/>
        <v>0</v>
      </c>
      <c r="V563" s="6">
        <f t="shared" si="894"/>
        <v>0</v>
      </c>
      <c r="W563" s="6">
        <f t="shared" si="894"/>
        <v>16200</v>
      </c>
      <c r="X563" s="6">
        <f t="shared" si="894"/>
        <v>0</v>
      </c>
      <c r="Y563" s="6">
        <f t="shared" si="894"/>
        <v>22342</v>
      </c>
      <c r="Z563" s="21">
        <f t="shared" si="894"/>
        <v>0</v>
      </c>
      <c r="AA563" s="6">
        <f t="shared" si="834"/>
        <v>6142</v>
      </c>
      <c r="AB563" s="12">
        <f t="shared" si="894"/>
        <v>15000</v>
      </c>
      <c r="AC563" s="12">
        <f t="shared" si="813"/>
        <v>-7342</v>
      </c>
      <c r="AD563" s="25"/>
    </row>
    <row r="564" spans="2:30">
      <c r="B564" s="16" t="s">
        <v>1</v>
      </c>
      <c r="C564" s="7" t="s">
        <v>22</v>
      </c>
      <c r="D564" s="8">
        <f t="shared" ref="D564:Z564" si="895">SUM(D565:D566)</f>
        <v>13500</v>
      </c>
      <c r="E564" s="8">
        <f t="shared" si="895"/>
        <v>0</v>
      </c>
      <c r="F564" s="8">
        <f t="shared" si="895"/>
        <v>13865</v>
      </c>
      <c r="G564" s="8">
        <f t="shared" si="895"/>
        <v>0</v>
      </c>
      <c r="H564" s="8">
        <f t="shared" si="895"/>
        <v>0</v>
      </c>
      <c r="I564" s="8">
        <f t="shared" si="895"/>
        <v>13864.985210000001</v>
      </c>
      <c r="J564" s="8">
        <f t="shared" si="895"/>
        <v>0</v>
      </c>
      <c r="K564" s="8">
        <f t="shared" si="895"/>
        <v>0</v>
      </c>
      <c r="L564" s="8">
        <f t="shared" si="895"/>
        <v>0</v>
      </c>
      <c r="M564" s="8">
        <f t="shared" si="895"/>
        <v>15000</v>
      </c>
      <c r="N564" s="8">
        <f t="shared" si="895"/>
        <v>0</v>
      </c>
      <c r="O564" s="8">
        <f t="shared" si="895"/>
        <v>15000</v>
      </c>
      <c r="P564" s="8">
        <f t="shared" si="895"/>
        <v>0</v>
      </c>
      <c r="Q564" s="8">
        <f t="shared" si="895"/>
        <v>0</v>
      </c>
      <c r="R564" s="8">
        <f t="shared" si="895"/>
        <v>7975.7212</v>
      </c>
      <c r="S564" s="8">
        <f t="shared" si="895"/>
        <v>0</v>
      </c>
      <c r="T564" s="8">
        <f t="shared" si="895"/>
        <v>0</v>
      </c>
      <c r="U564" s="8">
        <f t="shared" si="895"/>
        <v>0</v>
      </c>
      <c r="V564" s="8">
        <f t="shared" si="895"/>
        <v>0</v>
      </c>
      <c r="W564" s="8">
        <f t="shared" si="895"/>
        <v>16200</v>
      </c>
      <c r="X564" s="8">
        <f t="shared" si="895"/>
        <v>0</v>
      </c>
      <c r="Y564" s="8">
        <f t="shared" si="895"/>
        <v>22342</v>
      </c>
      <c r="Z564" s="22">
        <f t="shared" si="895"/>
        <v>0</v>
      </c>
      <c r="AA564" s="8">
        <f t="shared" si="834"/>
        <v>6142</v>
      </c>
      <c r="AB564" s="24">
        <f t="shared" ref="AB564" si="896">SUM(AB565:AB566)</f>
        <v>15000</v>
      </c>
      <c r="AC564" s="24">
        <f t="shared" si="813"/>
        <v>-7342</v>
      </c>
      <c r="AD564" s="25"/>
    </row>
    <row r="565" spans="2:30">
      <c r="B565" s="16" t="s">
        <v>1</v>
      </c>
      <c r="C565" s="9" t="s">
        <v>24</v>
      </c>
      <c r="D565" s="8">
        <v>200</v>
      </c>
      <c r="E565" s="8">
        <v>0</v>
      </c>
      <c r="F565" s="8">
        <v>204</v>
      </c>
      <c r="G565" s="8">
        <v>0</v>
      </c>
      <c r="H565" s="8">
        <v>0</v>
      </c>
      <c r="I565" s="8">
        <v>204</v>
      </c>
      <c r="J565" s="8">
        <v>0</v>
      </c>
      <c r="K565" s="8">
        <v>0</v>
      </c>
      <c r="L565" s="8">
        <v>0</v>
      </c>
      <c r="M565" s="8">
        <v>204</v>
      </c>
      <c r="N565" s="8">
        <v>0</v>
      </c>
      <c r="O565" s="8">
        <v>204</v>
      </c>
      <c r="P565" s="8">
        <v>0</v>
      </c>
      <c r="Q565" s="8">
        <v>0</v>
      </c>
      <c r="R565" s="8">
        <v>136</v>
      </c>
      <c r="S565" s="8">
        <v>0</v>
      </c>
      <c r="T565" s="8">
        <v>0</v>
      </c>
      <c r="U565" s="8">
        <v>0</v>
      </c>
      <c r="V565" s="8">
        <v>0</v>
      </c>
      <c r="W565" s="8">
        <v>204</v>
      </c>
      <c r="X565" s="8">
        <v>0</v>
      </c>
      <c r="Y565" s="8">
        <v>204</v>
      </c>
      <c r="Z565" s="22">
        <v>0</v>
      </c>
      <c r="AA565" s="8">
        <f t="shared" si="834"/>
        <v>0</v>
      </c>
      <c r="AB565" s="24">
        <v>204</v>
      </c>
      <c r="AC565" s="24">
        <f t="shared" si="813"/>
        <v>0</v>
      </c>
      <c r="AD565" s="25"/>
    </row>
    <row r="566" spans="2:30">
      <c r="B566" s="16" t="s">
        <v>1</v>
      </c>
      <c r="C566" s="9" t="s">
        <v>27</v>
      </c>
      <c r="D566" s="8">
        <v>13300</v>
      </c>
      <c r="E566" s="8">
        <v>0</v>
      </c>
      <c r="F566" s="8">
        <v>13661</v>
      </c>
      <c r="G566" s="8">
        <v>0</v>
      </c>
      <c r="H566" s="8">
        <v>0</v>
      </c>
      <c r="I566" s="8">
        <v>13660.985210000001</v>
      </c>
      <c r="J566" s="8">
        <v>0</v>
      </c>
      <c r="K566" s="8">
        <v>0</v>
      </c>
      <c r="L566" s="8">
        <v>0</v>
      </c>
      <c r="M566" s="8">
        <v>14796</v>
      </c>
      <c r="N566" s="8">
        <v>0</v>
      </c>
      <c r="O566" s="8">
        <v>14796</v>
      </c>
      <c r="P566" s="8">
        <v>0</v>
      </c>
      <c r="Q566" s="8">
        <v>0</v>
      </c>
      <c r="R566" s="8">
        <v>7839.7212</v>
      </c>
      <c r="S566" s="8">
        <v>0</v>
      </c>
      <c r="T566" s="8">
        <v>0</v>
      </c>
      <c r="U566" s="8">
        <v>0</v>
      </c>
      <c r="V566" s="8">
        <v>0</v>
      </c>
      <c r="W566" s="8">
        <v>15996</v>
      </c>
      <c r="X566" s="8">
        <v>0</v>
      </c>
      <c r="Y566" s="8">
        <v>22138</v>
      </c>
      <c r="Z566" s="22">
        <v>0</v>
      </c>
      <c r="AA566" s="8">
        <f t="shared" si="834"/>
        <v>6142</v>
      </c>
      <c r="AB566" s="24">
        <v>14796</v>
      </c>
      <c r="AC566" s="24">
        <f t="shared" si="813"/>
        <v>-7342</v>
      </c>
      <c r="AD566" s="25"/>
    </row>
    <row r="567" spans="2:30">
      <c r="B567" s="16" t="s">
        <v>199</v>
      </c>
      <c r="C567" s="5" t="s">
        <v>200</v>
      </c>
      <c r="D567" s="6">
        <f>SUM(D568)</f>
        <v>2000</v>
      </c>
      <c r="E567" s="6">
        <f>SUM(E568)</f>
        <v>0</v>
      </c>
      <c r="F567" s="6">
        <f t="shared" ref="F567:H568" si="897">SUM(F568)</f>
        <v>2000</v>
      </c>
      <c r="G567" s="6">
        <f t="shared" si="897"/>
        <v>0</v>
      </c>
      <c r="H567" s="6">
        <f t="shared" si="897"/>
        <v>0</v>
      </c>
      <c r="I567" s="6">
        <f t="shared" ref="I567:L568" si="898">SUM(I568)</f>
        <v>1999.992</v>
      </c>
      <c r="J567" s="6">
        <f t="shared" si="898"/>
        <v>0</v>
      </c>
      <c r="K567" s="6">
        <f t="shared" si="898"/>
        <v>0</v>
      </c>
      <c r="L567" s="6">
        <f t="shared" si="898"/>
        <v>0</v>
      </c>
      <c r="M567" s="6">
        <f>SUM(M568)</f>
        <v>2000</v>
      </c>
      <c r="N567" s="6">
        <f>SUM(N568)</f>
        <v>0</v>
      </c>
      <c r="O567" s="6">
        <f t="shared" ref="O567:Q568" si="899">SUM(O568)</f>
        <v>2000</v>
      </c>
      <c r="P567" s="6">
        <f t="shared" si="899"/>
        <v>0</v>
      </c>
      <c r="Q567" s="6">
        <f t="shared" si="899"/>
        <v>0</v>
      </c>
      <c r="R567" s="6">
        <f t="shared" ref="R567:V568" si="900">SUM(R568)</f>
        <v>1166.662</v>
      </c>
      <c r="S567" s="6">
        <f t="shared" si="900"/>
        <v>0</v>
      </c>
      <c r="T567" s="6">
        <f t="shared" si="900"/>
        <v>0</v>
      </c>
      <c r="U567" s="6">
        <f t="shared" si="900"/>
        <v>0</v>
      </c>
      <c r="V567" s="6">
        <f t="shared" si="900"/>
        <v>0</v>
      </c>
      <c r="W567" s="6">
        <f t="shared" ref="W567:AB568" si="901">SUM(W568)</f>
        <v>2000</v>
      </c>
      <c r="X567" s="6">
        <f t="shared" si="901"/>
        <v>0</v>
      </c>
      <c r="Y567" s="6">
        <f t="shared" si="901"/>
        <v>2000</v>
      </c>
      <c r="Z567" s="21">
        <f t="shared" si="901"/>
        <v>0</v>
      </c>
      <c r="AA567" s="6">
        <f t="shared" si="834"/>
        <v>0</v>
      </c>
      <c r="AB567" s="12">
        <f t="shared" si="901"/>
        <v>2000</v>
      </c>
      <c r="AC567" s="12">
        <f t="shared" si="813"/>
        <v>0</v>
      </c>
      <c r="AD567" s="25"/>
    </row>
    <row r="568" spans="2:30">
      <c r="B568" s="16" t="s">
        <v>1</v>
      </c>
      <c r="C568" s="7" t="s">
        <v>22</v>
      </c>
      <c r="D568" s="8">
        <f>SUM(D569)</f>
        <v>2000</v>
      </c>
      <c r="E568" s="8">
        <f>SUM(E569)</f>
        <v>0</v>
      </c>
      <c r="F568" s="8">
        <f t="shared" si="897"/>
        <v>2000</v>
      </c>
      <c r="G568" s="8">
        <f t="shared" si="897"/>
        <v>0</v>
      </c>
      <c r="H568" s="8">
        <f t="shared" si="897"/>
        <v>0</v>
      </c>
      <c r="I568" s="8">
        <f t="shared" si="898"/>
        <v>1999.992</v>
      </c>
      <c r="J568" s="8">
        <f t="shared" si="898"/>
        <v>0</v>
      </c>
      <c r="K568" s="8">
        <f t="shared" si="898"/>
        <v>0</v>
      </c>
      <c r="L568" s="8">
        <f t="shared" si="898"/>
        <v>0</v>
      </c>
      <c r="M568" s="8">
        <f>SUM(M569)</f>
        <v>2000</v>
      </c>
      <c r="N568" s="8">
        <f>SUM(N569)</f>
        <v>0</v>
      </c>
      <c r="O568" s="8">
        <f t="shared" si="899"/>
        <v>2000</v>
      </c>
      <c r="P568" s="8">
        <f t="shared" si="899"/>
        <v>0</v>
      </c>
      <c r="Q568" s="8">
        <f t="shared" si="899"/>
        <v>0</v>
      </c>
      <c r="R568" s="8">
        <f t="shared" si="900"/>
        <v>1166.662</v>
      </c>
      <c r="S568" s="8">
        <f t="shared" si="900"/>
        <v>0</v>
      </c>
      <c r="T568" s="8">
        <f t="shared" si="900"/>
        <v>0</v>
      </c>
      <c r="U568" s="8">
        <f t="shared" si="900"/>
        <v>0</v>
      </c>
      <c r="V568" s="8">
        <f t="shared" si="900"/>
        <v>0</v>
      </c>
      <c r="W568" s="8">
        <f t="shared" si="901"/>
        <v>2000</v>
      </c>
      <c r="X568" s="8">
        <f t="shared" si="901"/>
        <v>0</v>
      </c>
      <c r="Y568" s="8">
        <f t="shared" si="901"/>
        <v>2000</v>
      </c>
      <c r="Z568" s="22">
        <f t="shared" si="901"/>
        <v>0</v>
      </c>
      <c r="AA568" s="8">
        <f t="shared" si="834"/>
        <v>0</v>
      </c>
      <c r="AB568" s="24">
        <f t="shared" si="901"/>
        <v>2000</v>
      </c>
      <c r="AC568" s="24">
        <f t="shared" si="813"/>
        <v>0</v>
      </c>
      <c r="AD568" s="25"/>
    </row>
    <row r="569" spans="2:30">
      <c r="B569" s="16" t="s">
        <v>1</v>
      </c>
      <c r="C569" s="9" t="s">
        <v>27</v>
      </c>
      <c r="D569" s="8">
        <v>2000</v>
      </c>
      <c r="E569" s="8">
        <v>0</v>
      </c>
      <c r="F569" s="8">
        <v>2000</v>
      </c>
      <c r="G569" s="8">
        <v>0</v>
      </c>
      <c r="H569" s="8">
        <v>0</v>
      </c>
      <c r="I569" s="8">
        <v>1999.992</v>
      </c>
      <c r="J569" s="8">
        <v>0</v>
      </c>
      <c r="K569" s="8">
        <v>0</v>
      </c>
      <c r="L569" s="8">
        <v>0</v>
      </c>
      <c r="M569" s="8">
        <v>2000</v>
      </c>
      <c r="N569" s="8">
        <v>0</v>
      </c>
      <c r="O569" s="8">
        <v>2000</v>
      </c>
      <c r="P569" s="8">
        <v>0</v>
      </c>
      <c r="Q569" s="8">
        <v>0</v>
      </c>
      <c r="R569" s="8">
        <v>1166.662</v>
      </c>
      <c r="S569" s="8">
        <v>0</v>
      </c>
      <c r="T569" s="8">
        <v>0</v>
      </c>
      <c r="U569" s="8">
        <v>0</v>
      </c>
      <c r="V569" s="8">
        <v>0</v>
      </c>
      <c r="W569" s="8">
        <v>2000</v>
      </c>
      <c r="X569" s="8">
        <v>0</v>
      </c>
      <c r="Y569" s="8">
        <v>2000</v>
      </c>
      <c r="Z569" s="22">
        <v>0</v>
      </c>
      <c r="AA569" s="8">
        <f t="shared" si="834"/>
        <v>0</v>
      </c>
      <c r="AB569" s="24">
        <v>2000</v>
      </c>
      <c r="AC569" s="24">
        <f t="shared" si="813"/>
        <v>0</v>
      </c>
      <c r="AD569" s="25"/>
    </row>
    <row r="570" spans="2:30">
      <c r="B570" s="16" t="s">
        <v>201</v>
      </c>
      <c r="C570" s="5" t="s">
        <v>202</v>
      </c>
      <c r="D570" s="6">
        <f t="shared" ref="D570:AB570" si="902">SUM(D571)</f>
        <v>36340</v>
      </c>
      <c r="E570" s="6">
        <f t="shared" si="902"/>
        <v>0</v>
      </c>
      <c r="F570" s="6">
        <f t="shared" si="902"/>
        <v>39327.74</v>
      </c>
      <c r="G570" s="6">
        <f t="shared" si="902"/>
        <v>0</v>
      </c>
      <c r="H570" s="6">
        <f t="shared" si="902"/>
        <v>0</v>
      </c>
      <c r="I570" s="6">
        <f t="shared" si="902"/>
        <v>39322.028619999997</v>
      </c>
      <c r="J570" s="6">
        <f t="shared" si="902"/>
        <v>0</v>
      </c>
      <c r="K570" s="6">
        <f t="shared" si="902"/>
        <v>0</v>
      </c>
      <c r="L570" s="6">
        <f t="shared" si="902"/>
        <v>0</v>
      </c>
      <c r="M570" s="6">
        <f t="shared" si="902"/>
        <v>38640</v>
      </c>
      <c r="N570" s="6">
        <f t="shared" si="902"/>
        <v>0</v>
      </c>
      <c r="O570" s="6">
        <f t="shared" si="902"/>
        <v>38640</v>
      </c>
      <c r="P570" s="6">
        <f t="shared" si="902"/>
        <v>0</v>
      </c>
      <c r="Q570" s="6">
        <f t="shared" si="902"/>
        <v>0</v>
      </c>
      <c r="R570" s="6">
        <f t="shared" si="902"/>
        <v>23617.85339</v>
      </c>
      <c r="S570" s="6">
        <f t="shared" si="902"/>
        <v>0</v>
      </c>
      <c r="T570" s="6">
        <f t="shared" si="902"/>
        <v>0</v>
      </c>
      <c r="U570" s="6">
        <f t="shared" si="902"/>
        <v>0</v>
      </c>
      <c r="V570" s="6">
        <f t="shared" si="902"/>
        <v>0</v>
      </c>
      <c r="W570" s="6">
        <f t="shared" si="902"/>
        <v>40400</v>
      </c>
      <c r="X570" s="6">
        <f t="shared" si="902"/>
        <v>0</v>
      </c>
      <c r="Y570" s="6">
        <f t="shared" si="902"/>
        <v>40400</v>
      </c>
      <c r="Z570" s="21">
        <f t="shared" si="902"/>
        <v>0</v>
      </c>
      <c r="AA570" s="6">
        <f t="shared" si="834"/>
        <v>0</v>
      </c>
      <c r="AB570" s="12">
        <f t="shared" si="902"/>
        <v>40400</v>
      </c>
      <c r="AC570" s="12">
        <f t="shared" si="813"/>
        <v>0</v>
      </c>
      <c r="AD570" s="25"/>
    </row>
    <row r="571" spans="2:30">
      <c r="B571" s="16" t="s">
        <v>1</v>
      </c>
      <c r="C571" s="7" t="s">
        <v>22</v>
      </c>
      <c r="D571" s="8">
        <f t="shared" ref="D571:Z571" si="903">SUM(D572:D573)</f>
        <v>36340</v>
      </c>
      <c r="E571" s="8">
        <f t="shared" si="903"/>
        <v>0</v>
      </c>
      <c r="F571" s="8">
        <f t="shared" si="903"/>
        <v>39327.74</v>
      </c>
      <c r="G571" s="8">
        <f t="shared" si="903"/>
        <v>0</v>
      </c>
      <c r="H571" s="8">
        <f t="shared" si="903"/>
        <v>0</v>
      </c>
      <c r="I571" s="8">
        <f t="shared" si="903"/>
        <v>39322.028619999997</v>
      </c>
      <c r="J571" s="8">
        <f t="shared" si="903"/>
        <v>0</v>
      </c>
      <c r="K571" s="8">
        <f t="shared" si="903"/>
        <v>0</v>
      </c>
      <c r="L571" s="8">
        <f t="shared" si="903"/>
        <v>0</v>
      </c>
      <c r="M571" s="8">
        <f t="shared" si="903"/>
        <v>38640</v>
      </c>
      <c r="N571" s="8">
        <f t="shared" si="903"/>
        <v>0</v>
      </c>
      <c r="O571" s="8">
        <f t="shared" si="903"/>
        <v>38640</v>
      </c>
      <c r="P571" s="8">
        <f t="shared" si="903"/>
        <v>0</v>
      </c>
      <c r="Q571" s="8">
        <f t="shared" si="903"/>
        <v>0</v>
      </c>
      <c r="R571" s="8">
        <f t="shared" si="903"/>
        <v>23617.85339</v>
      </c>
      <c r="S571" s="8">
        <f t="shared" si="903"/>
        <v>0</v>
      </c>
      <c r="T571" s="8">
        <f t="shared" si="903"/>
        <v>0</v>
      </c>
      <c r="U571" s="8">
        <f t="shared" si="903"/>
        <v>0</v>
      </c>
      <c r="V571" s="8">
        <f t="shared" si="903"/>
        <v>0</v>
      </c>
      <c r="W571" s="8">
        <f t="shared" si="903"/>
        <v>40400</v>
      </c>
      <c r="X571" s="8">
        <f t="shared" si="903"/>
        <v>0</v>
      </c>
      <c r="Y571" s="8">
        <f t="shared" si="903"/>
        <v>40400</v>
      </c>
      <c r="Z571" s="22">
        <f t="shared" si="903"/>
        <v>0</v>
      </c>
      <c r="AA571" s="8">
        <f t="shared" si="834"/>
        <v>0</v>
      </c>
      <c r="AB571" s="24">
        <f t="shared" ref="AB571" si="904">SUM(AB572:AB573)</f>
        <v>40400</v>
      </c>
      <c r="AC571" s="24">
        <f t="shared" si="813"/>
        <v>0</v>
      </c>
      <c r="AD571" s="25"/>
    </row>
    <row r="572" spans="2:30">
      <c r="B572" s="16" t="s">
        <v>1</v>
      </c>
      <c r="C572" s="9" t="s">
        <v>24</v>
      </c>
      <c r="D572" s="8">
        <v>36</v>
      </c>
      <c r="E572" s="8">
        <v>0</v>
      </c>
      <c r="F572" s="8">
        <v>36</v>
      </c>
      <c r="G572" s="8">
        <v>0</v>
      </c>
      <c r="H572" s="8">
        <v>0</v>
      </c>
      <c r="I572" s="8">
        <v>36</v>
      </c>
      <c r="J572" s="8">
        <v>0</v>
      </c>
      <c r="K572" s="8">
        <v>0</v>
      </c>
      <c r="L572" s="8">
        <v>0</v>
      </c>
      <c r="M572" s="8">
        <v>36</v>
      </c>
      <c r="N572" s="8">
        <v>0</v>
      </c>
      <c r="O572" s="8">
        <v>36</v>
      </c>
      <c r="P572" s="8">
        <v>0</v>
      </c>
      <c r="Q572" s="8">
        <v>0</v>
      </c>
      <c r="R572" s="8">
        <v>24</v>
      </c>
      <c r="S572" s="8">
        <v>0</v>
      </c>
      <c r="T572" s="8">
        <v>0</v>
      </c>
      <c r="U572" s="8">
        <v>0</v>
      </c>
      <c r="V572" s="8">
        <v>0</v>
      </c>
      <c r="W572" s="8">
        <v>36</v>
      </c>
      <c r="X572" s="8">
        <v>0</v>
      </c>
      <c r="Y572" s="8">
        <v>36</v>
      </c>
      <c r="Z572" s="22">
        <v>0</v>
      </c>
      <c r="AA572" s="8">
        <f t="shared" si="834"/>
        <v>0</v>
      </c>
      <c r="AB572" s="24">
        <v>36</v>
      </c>
      <c r="AC572" s="24">
        <f t="shared" si="813"/>
        <v>0</v>
      </c>
      <c r="AD572" s="25"/>
    </row>
    <row r="573" spans="2:30">
      <c r="B573" s="16" t="s">
        <v>1</v>
      </c>
      <c r="C573" s="9" t="s">
        <v>27</v>
      </c>
      <c r="D573" s="8">
        <v>36304</v>
      </c>
      <c r="E573" s="8">
        <v>0</v>
      </c>
      <c r="F573" s="8">
        <v>39291.74</v>
      </c>
      <c r="G573" s="8">
        <v>0</v>
      </c>
      <c r="H573" s="8">
        <v>0</v>
      </c>
      <c r="I573" s="8">
        <v>39286.028619999997</v>
      </c>
      <c r="J573" s="8">
        <v>0</v>
      </c>
      <c r="K573" s="8">
        <v>0</v>
      </c>
      <c r="L573" s="8">
        <v>0</v>
      </c>
      <c r="M573" s="8">
        <v>38604</v>
      </c>
      <c r="N573" s="8">
        <v>0</v>
      </c>
      <c r="O573" s="8">
        <v>38604</v>
      </c>
      <c r="P573" s="8">
        <v>0</v>
      </c>
      <c r="Q573" s="8">
        <v>0</v>
      </c>
      <c r="R573" s="8">
        <v>23593.85339</v>
      </c>
      <c r="S573" s="8">
        <v>0</v>
      </c>
      <c r="T573" s="8">
        <v>0</v>
      </c>
      <c r="U573" s="8">
        <v>0</v>
      </c>
      <c r="V573" s="8">
        <v>0</v>
      </c>
      <c r="W573" s="8">
        <v>40364</v>
      </c>
      <c r="X573" s="8">
        <v>0</v>
      </c>
      <c r="Y573" s="8">
        <v>40364</v>
      </c>
      <c r="Z573" s="22">
        <v>0</v>
      </c>
      <c r="AA573" s="8">
        <f t="shared" si="834"/>
        <v>0</v>
      </c>
      <c r="AB573" s="24">
        <v>40364</v>
      </c>
      <c r="AC573" s="24">
        <f t="shared" si="813"/>
        <v>0</v>
      </c>
      <c r="AD573" s="25"/>
    </row>
    <row r="574" spans="2:30" ht="30">
      <c r="B574" s="16" t="s">
        <v>203</v>
      </c>
      <c r="C574" s="5" t="s">
        <v>204</v>
      </c>
      <c r="D574" s="6">
        <f t="shared" ref="D574:AB574" si="905">SUM(D575)</f>
        <v>3000</v>
      </c>
      <c r="E574" s="6">
        <f t="shared" si="905"/>
        <v>0</v>
      </c>
      <c r="F574" s="6">
        <f t="shared" si="905"/>
        <v>3783.2799999999997</v>
      </c>
      <c r="G574" s="6">
        <f t="shared" si="905"/>
        <v>0</v>
      </c>
      <c r="H574" s="6">
        <f t="shared" si="905"/>
        <v>0</v>
      </c>
      <c r="I574" s="6">
        <f t="shared" si="905"/>
        <v>3782.97163</v>
      </c>
      <c r="J574" s="6">
        <f t="shared" si="905"/>
        <v>0</v>
      </c>
      <c r="K574" s="6">
        <f t="shared" si="905"/>
        <v>0</v>
      </c>
      <c r="L574" s="6">
        <f t="shared" si="905"/>
        <v>0</v>
      </c>
      <c r="M574" s="6">
        <f t="shared" si="905"/>
        <v>2300</v>
      </c>
      <c r="N574" s="6">
        <f t="shared" si="905"/>
        <v>0</v>
      </c>
      <c r="O574" s="6">
        <f t="shared" si="905"/>
        <v>4040</v>
      </c>
      <c r="P574" s="6">
        <f t="shared" si="905"/>
        <v>0</v>
      </c>
      <c r="Q574" s="6">
        <f t="shared" si="905"/>
        <v>0</v>
      </c>
      <c r="R574" s="6">
        <f t="shared" si="905"/>
        <v>2177.0941600000001</v>
      </c>
      <c r="S574" s="6">
        <f t="shared" si="905"/>
        <v>0</v>
      </c>
      <c r="T574" s="6">
        <f t="shared" si="905"/>
        <v>0</v>
      </c>
      <c r="U574" s="6">
        <f t="shared" si="905"/>
        <v>0</v>
      </c>
      <c r="V574" s="6">
        <f t="shared" si="905"/>
        <v>0</v>
      </c>
      <c r="W574" s="6">
        <f t="shared" si="905"/>
        <v>4400</v>
      </c>
      <c r="X574" s="6">
        <f t="shared" si="905"/>
        <v>0</v>
      </c>
      <c r="Y574" s="6">
        <f t="shared" si="905"/>
        <v>4400</v>
      </c>
      <c r="Z574" s="21">
        <f t="shared" si="905"/>
        <v>0</v>
      </c>
      <c r="AA574" s="6">
        <f t="shared" si="834"/>
        <v>0</v>
      </c>
      <c r="AB574" s="12">
        <f t="shared" si="905"/>
        <v>4000</v>
      </c>
      <c r="AC574" s="12">
        <f t="shared" si="813"/>
        <v>-400</v>
      </c>
      <c r="AD574" s="25"/>
    </row>
    <row r="575" spans="2:30">
      <c r="B575" s="16" t="s">
        <v>1</v>
      </c>
      <c r="C575" s="7" t="s">
        <v>22</v>
      </c>
      <c r="D575" s="8">
        <f t="shared" ref="D575:Z575" si="906">SUM(D576:D577)</f>
        <v>3000</v>
      </c>
      <c r="E575" s="8">
        <f t="shared" si="906"/>
        <v>0</v>
      </c>
      <c r="F575" s="8">
        <f t="shared" si="906"/>
        <v>3783.2799999999997</v>
      </c>
      <c r="G575" s="8">
        <f t="shared" si="906"/>
        <v>0</v>
      </c>
      <c r="H575" s="8">
        <f t="shared" si="906"/>
        <v>0</v>
      </c>
      <c r="I575" s="8">
        <f t="shared" si="906"/>
        <v>3782.97163</v>
      </c>
      <c r="J575" s="8">
        <f t="shared" si="906"/>
        <v>0</v>
      </c>
      <c r="K575" s="8">
        <f t="shared" si="906"/>
        <v>0</v>
      </c>
      <c r="L575" s="8">
        <f t="shared" si="906"/>
        <v>0</v>
      </c>
      <c r="M575" s="8">
        <f t="shared" si="906"/>
        <v>2300</v>
      </c>
      <c r="N575" s="8">
        <f t="shared" si="906"/>
        <v>0</v>
      </c>
      <c r="O575" s="8">
        <f t="shared" si="906"/>
        <v>4040</v>
      </c>
      <c r="P575" s="8">
        <f t="shared" si="906"/>
        <v>0</v>
      </c>
      <c r="Q575" s="8">
        <f t="shared" si="906"/>
        <v>0</v>
      </c>
      <c r="R575" s="8">
        <f t="shared" si="906"/>
        <v>2177.0941600000001</v>
      </c>
      <c r="S575" s="8">
        <f t="shared" si="906"/>
        <v>0</v>
      </c>
      <c r="T575" s="8">
        <f t="shared" si="906"/>
        <v>0</v>
      </c>
      <c r="U575" s="8">
        <f t="shared" si="906"/>
        <v>0</v>
      </c>
      <c r="V575" s="8">
        <f t="shared" si="906"/>
        <v>0</v>
      </c>
      <c r="W575" s="8">
        <f t="shared" si="906"/>
        <v>4400</v>
      </c>
      <c r="X575" s="8">
        <f t="shared" si="906"/>
        <v>0</v>
      </c>
      <c r="Y575" s="8">
        <f t="shared" si="906"/>
        <v>4400</v>
      </c>
      <c r="Z575" s="22">
        <f t="shared" si="906"/>
        <v>0</v>
      </c>
      <c r="AA575" s="8">
        <f t="shared" si="834"/>
        <v>0</v>
      </c>
      <c r="AB575" s="24">
        <f t="shared" ref="AB575" si="907">SUM(AB576:AB577)</f>
        <v>4000</v>
      </c>
      <c r="AC575" s="24">
        <f t="shared" si="813"/>
        <v>-400</v>
      </c>
      <c r="AD575" s="25"/>
    </row>
    <row r="576" spans="2:30">
      <c r="B576" s="16" t="s">
        <v>1</v>
      </c>
      <c r="C576" s="9" t="s">
        <v>24</v>
      </c>
      <c r="D576" s="8">
        <v>286</v>
      </c>
      <c r="E576" s="8">
        <v>0</v>
      </c>
      <c r="F576" s="8">
        <v>288.13499999999999</v>
      </c>
      <c r="G576" s="8">
        <v>0</v>
      </c>
      <c r="H576" s="8">
        <v>0</v>
      </c>
      <c r="I576" s="8">
        <v>288.13010000000003</v>
      </c>
      <c r="J576" s="8">
        <v>0</v>
      </c>
      <c r="K576" s="8">
        <v>0</v>
      </c>
      <c r="L576" s="8">
        <v>0</v>
      </c>
      <c r="M576" s="8">
        <v>290</v>
      </c>
      <c r="N576" s="8">
        <v>0</v>
      </c>
      <c r="O576" s="8">
        <v>292.35500000000002</v>
      </c>
      <c r="P576" s="8">
        <v>0</v>
      </c>
      <c r="Q576" s="8">
        <v>0</v>
      </c>
      <c r="R576" s="8">
        <v>197.01858999999999</v>
      </c>
      <c r="S576" s="8">
        <v>0</v>
      </c>
      <c r="T576" s="8">
        <v>0</v>
      </c>
      <c r="U576" s="8">
        <v>0</v>
      </c>
      <c r="V576" s="8">
        <v>0</v>
      </c>
      <c r="W576" s="8">
        <v>290</v>
      </c>
      <c r="X576" s="8">
        <v>0</v>
      </c>
      <c r="Y576" s="8">
        <v>290</v>
      </c>
      <c r="Z576" s="22">
        <v>0</v>
      </c>
      <c r="AA576" s="8">
        <f t="shared" si="834"/>
        <v>0</v>
      </c>
      <c r="AB576" s="24">
        <v>290</v>
      </c>
      <c r="AC576" s="24">
        <f t="shared" si="813"/>
        <v>0</v>
      </c>
      <c r="AD576" s="25"/>
    </row>
    <row r="577" spans="2:31">
      <c r="B577" s="16" t="s">
        <v>1</v>
      </c>
      <c r="C577" s="9" t="s">
        <v>27</v>
      </c>
      <c r="D577" s="8">
        <v>2714</v>
      </c>
      <c r="E577" s="8">
        <v>0</v>
      </c>
      <c r="F577" s="8">
        <v>3495.145</v>
      </c>
      <c r="G577" s="8">
        <v>0</v>
      </c>
      <c r="H577" s="8">
        <v>0</v>
      </c>
      <c r="I577" s="8">
        <v>3494.8415300000001</v>
      </c>
      <c r="J577" s="8">
        <v>0</v>
      </c>
      <c r="K577" s="8">
        <v>0</v>
      </c>
      <c r="L577" s="8">
        <v>0</v>
      </c>
      <c r="M577" s="8">
        <v>2010</v>
      </c>
      <c r="N577" s="8">
        <v>0</v>
      </c>
      <c r="O577" s="8">
        <v>3747.645</v>
      </c>
      <c r="P577" s="8">
        <v>0</v>
      </c>
      <c r="Q577" s="8">
        <v>0</v>
      </c>
      <c r="R577" s="8">
        <v>1980.07557</v>
      </c>
      <c r="S577" s="8">
        <v>0</v>
      </c>
      <c r="T577" s="8">
        <v>0</v>
      </c>
      <c r="U577" s="8">
        <v>0</v>
      </c>
      <c r="V577" s="8">
        <v>0</v>
      </c>
      <c r="W577" s="8">
        <v>4110</v>
      </c>
      <c r="X577" s="8">
        <v>0</v>
      </c>
      <c r="Y577" s="8">
        <v>4110</v>
      </c>
      <c r="Z577" s="22">
        <v>0</v>
      </c>
      <c r="AA577" s="8">
        <f t="shared" si="834"/>
        <v>0</v>
      </c>
      <c r="AB577" s="24">
        <f>4110-400</f>
        <v>3710</v>
      </c>
      <c r="AC577" s="24">
        <f t="shared" si="813"/>
        <v>-400</v>
      </c>
      <c r="AD577" s="25"/>
    </row>
    <row r="578" spans="2:31" ht="45">
      <c r="B578" s="16" t="s">
        <v>205</v>
      </c>
      <c r="C578" s="5" t="s">
        <v>206</v>
      </c>
      <c r="D578" s="6">
        <f t="shared" ref="D578:AB578" si="908">SUM(D579)</f>
        <v>9800</v>
      </c>
      <c r="E578" s="6">
        <f t="shared" si="908"/>
        <v>0</v>
      </c>
      <c r="F578" s="6">
        <f t="shared" si="908"/>
        <v>9531.8100000000013</v>
      </c>
      <c r="G578" s="6">
        <f t="shared" si="908"/>
        <v>0</v>
      </c>
      <c r="H578" s="6">
        <f t="shared" si="908"/>
        <v>0</v>
      </c>
      <c r="I578" s="6">
        <f t="shared" si="908"/>
        <v>9531.7797900000005</v>
      </c>
      <c r="J578" s="6">
        <f t="shared" si="908"/>
        <v>0</v>
      </c>
      <c r="K578" s="6">
        <f t="shared" si="908"/>
        <v>0</v>
      </c>
      <c r="L578" s="6">
        <f t="shared" si="908"/>
        <v>0</v>
      </c>
      <c r="M578" s="6">
        <f t="shared" si="908"/>
        <v>11200</v>
      </c>
      <c r="N578" s="6">
        <f t="shared" si="908"/>
        <v>0</v>
      </c>
      <c r="O578" s="6">
        <f t="shared" si="908"/>
        <v>11200</v>
      </c>
      <c r="P578" s="6">
        <f t="shared" si="908"/>
        <v>0</v>
      </c>
      <c r="Q578" s="6">
        <f t="shared" si="908"/>
        <v>0</v>
      </c>
      <c r="R578" s="6">
        <f t="shared" si="908"/>
        <v>8959.1421300000002</v>
      </c>
      <c r="S578" s="6">
        <f t="shared" si="908"/>
        <v>0</v>
      </c>
      <c r="T578" s="6">
        <f t="shared" si="908"/>
        <v>0</v>
      </c>
      <c r="U578" s="6">
        <f t="shared" si="908"/>
        <v>0</v>
      </c>
      <c r="V578" s="6">
        <f t="shared" si="908"/>
        <v>0</v>
      </c>
      <c r="W578" s="6">
        <f t="shared" si="908"/>
        <v>12500</v>
      </c>
      <c r="X578" s="6">
        <f t="shared" si="908"/>
        <v>0</v>
      </c>
      <c r="Y578" s="6">
        <f t="shared" si="908"/>
        <v>13090</v>
      </c>
      <c r="Z578" s="21">
        <f t="shared" si="908"/>
        <v>0</v>
      </c>
      <c r="AA578" s="6">
        <f t="shared" si="834"/>
        <v>590</v>
      </c>
      <c r="AB578" s="12">
        <f t="shared" si="908"/>
        <v>11500</v>
      </c>
      <c r="AC578" s="12">
        <f t="shared" si="813"/>
        <v>-1590</v>
      </c>
      <c r="AD578" s="25"/>
    </row>
    <row r="579" spans="2:31">
      <c r="B579" s="16" t="s">
        <v>1</v>
      </c>
      <c r="C579" s="7" t="s">
        <v>22</v>
      </c>
      <c r="D579" s="8">
        <f t="shared" ref="D579:Z579" si="909">SUM(D580:D581)</f>
        <v>9800</v>
      </c>
      <c r="E579" s="8">
        <f t="shared" si="909"/>
        <v>0</v>
      </c>
      <c r="F579" s="8">
        <f t="shared" si="909"/>
        <v>9531.8100000000013</v>
      </c>
      <c r="G579" s="8">
        <f t="shared" si="909"/>
        <v>0</v>
      </c>
      <c r="H579" s="8">
        <f t="shared" si="909"/>
        <v>0</v>
      </c>
      <c r="I579" s="8">
        <f t="shared" si="909"/>
        <v>9531.7797900000005</v>
      </c>
      <c r="J579" s="8">
        <f t="shared" si="909"/>
        <v>0</v>
      </c>
      <c r="K579" s="8">
        <f t="shared" si="909"/>
        <v>0</v>
      </c>
      <c r="L579" s="8">
        <f t="shared" si="909"/>
        <v>0</v>
      </c>
      <c r="M579" s="8">
        <f t="shared" si="909"/>
        <v>11200</v>
      </c>
      <c r="N579" s="8">
        <f t="shared" si="909"/>
        <v>0</v>
      </c>
      <c r="O579" s="8">
        <f t="shared" si="909"/>
        <v>11200</v>
      </c>
      <c r="P579" s="8">
        <f t="shared" si="909"/>
        <v>0</v>
      </c>
      <c r="Q579" s="8">
        <f t="shared" si="909"/>
        <v>0</v>
      </c>
      <c r="R579" s="8">
        <f t="shared" si="909"/>
        <v>8959.1421300000002</v>
      </c>
      <c r="S579" s="8">
        <f t="shared" si="909"/>
        <v>0</v>
      </c>
      <c r="T579" s="8">
        <f t="shared" si="909"/>
        <v>0</v>
      </c>
      <c r="U579" s="8">
        <f t="shared" si="909"/>
        <v>0</v>
      </c>
      <c r="V579" s="8">
        <f t="shared" si="909"/>
        <v>0</v>
      </c>
      <c r="W579" s="8">
        <f t="shared" si="909"/>
        <v>12500</v>
      </c>
      <c r="X579" s="8">
        <f t="shared" si="909"/>
        <v>0</v>
      </c>
      <c r="Y579" s="8">
        <f t="shared" si="909"/>
        <v>13090</v>
      </c>
      <c r="Z579" s="22">
        <f t="shared" si="909"/>
        <v>0</v>
      </c>
      <c r="AA579" s="8">
        <f t="shared" si="834"/>
        <v>590</v>
      </c>
      <c r="AB579" s="24">
        <f t="shared" ref="AB579" si="910">SUM(AB580:AB581)</f>
        <v>11500</v>
      </c>
      <c r="AC579" s="24">
        <f t="shared" si="813"/>
        <v>-1590</v>
      </c>
      <c r="AD579" s="25"/>
    </row>
    <row r="580" spans="2:31">
      <c r="B580" s="16" t="s">
        <v>1</v>
      </c>
      <c r="C580" s="9" t="s">
        <v>24</v>
      </c>
      <c r="D580" s="8">
        <v>216</v>
      </c>
      <c r="E580" s="8">
        <v>0</v>
      </c>
      <c r="F580" s="8">
        <v>228.7</v>
      </c>
      <c r="G580" s="8">
        <v>0</v>
      </c>
      <c r="H580" s="8">
        <v>0</v>
      </c>
      <c r="I580" s="8">
        <v>228.67741000000001</v>
      </c>
      <c r="J580" s="8">
        <v>0</v>
      </c>
      <c r="K580" s="8">
        <v>0</v>
      </c>
      <c r="L580" s="8">
        <v>0</v>
      </c>
      <c r="M580" s="8">
        <v>300</v>
      </c>
      <c r="N580" s="8">
        <v>0</v>
      </c>
      <c r="O580" s="8">
        <v>300</v>
      </c>
      <c r="P580" s="8">
        <v>0</v>
      </c>
      <c r="Q580" s="8">
        <v>0</v>
      </c>
      <c r="R580" s="8">
        <v>176.8</v>
      </c>
      <c r="S580" s="8">
        <v>0</v>
      </c>
      <c r="T580" s="8">
        <v>0</v>
      </c>
      <c r="U580" s="8">
        <v>0</v>
      </c>
      <c r="V580" s="8">
        <v>0</v>
      </c>
      <c r="W580" s="8">
        <v>300</v>
      </c>
      <c r="X580" s="8">
        <v>0</v>
      </c>
      <c r="Y580" s="8">
        <v>300</v>
      </c>
      <c r="Z580" s="22">
        <v>0</v>
      </c>
      <c r="AA580" s="8">
        <f t="shared" si="834"/>
        <v>0</v>
      </c>
      <c r="AB580" s="24">
        <v>300</v>
      </c>
      <c r="AC580" s="24">
        <f t="shared" si="813"/>
        <v>0</v>
      </c>
      <c r="AD580" s="25"/>
    </row>
    <row r="581" spans="2:31">
      <c r="B581" s="16" t="s">
        <v>1</v>
      </c>
      <c r="C581" s="9" t="s">
        <v>27</v>
      </c>
      <c r="D581" s="8">
        <v>9584</v>
      </c>
      <c r="E581" s="8">
        <v>0</v>
      </c>
      <c r="F581" s="8">
        <v>9303.11</v>
      </c>
      <c r="G581" s="8">
        <v>0</v>
      </c>
      <c r="H581" s="8">
        <v>0</v>
      </c>
      <c r="I581" s="8">
        <v>9303.1023800000003</v>
      </c>
      <c r="J581" s="8">
        <v>0</v>
      </c>
      <c r="K581" s="8">
        <v>0</v>
      </c>
      <c r="L581" s="8">
        <v>0</v>
      </c>
      <c r="M581" s="8">
        <v>10900</v>
      </c>
      <c r="N581" s="8">
        <v>0</v>
      </c>
      <c r="O581" s="8">
        <v>10900</v>
      </c>
      <c r="P581" s="8">
        <v>0</v>
      </c>
      <c r="Q581" s="8">
        <v>0</v>
      </c>
      <c r="R581" s="8">
        <v>8782.3421300000009</v>
      </c>
      <c r="S581" s="8">
        <v>0</v>
      </c>
      <c r="T581" s="8">
        <v>0</v>
      </c>
      <c r="U581" s="8">
        <v>0</v>
      </c>
      <c r="V581" s="8">
        <v>0</v>
      </c>
      <c r="W581" s="8">
        <v>12200</v>
      </c>
      <c r="X581" s="8">
        <v>0</v>
      </c>
      <c r="Y581" s="8">
        <v>12790</v>
      </c>
      <c r="Z581" s="22">
        <v>0</v>
      </c>
      <c r="AA581" s="8">
        <f t="shared" si="834"/>
        <v>590</v>
      </c>
      <c r="AB581" s="24">
        <v>11200</v>
      </c>
      <c r="AC581" s="24">
        <f t="shared" si="813"/>
        <v>-1590</v>
      </c>
      <c r="AD581" s="25"/>
    </row>
    <row r="582" spans="2:31" ht="30">
      <c r="B582" s="16" t="s">
        <v>207</v>
      </c>
      <c r="C582" s="5" t="s">
        <v>208</v>
      </c>
      <c r="D582" s="6">
        <f t="shared" ref="D582:Z582" si="911">SUM(D592,D603)</f>
        <v>70725</v>
      </c>
      <c r="E582" s="6">
        <f t="shared" si="911"/>
        <v>0</v>
      </c>
      <c r="F582" s="6">
        <f t="shared" si="911"/>
        <v>70977.98</v>
      </c>
      <c r="G582" s="6">
        <f t="shared" si="911"/>
        <v>0</v>
      </c>
      <c r="H582" s="6">
        <f t="shared" si="911"/>
        <v>100</v>
      </c>
      <c r="I582" s="6">
        <f t="shared" si="911"/>
        <v>70579.528259999992</v>
      </c>
      <c r="J582" s="6">
        <f t="shared" si="911"/>
        <v>0</v>
      </c>
      <c r="K582" s="6">
        <f t="shared" si="911"/>
        <v>0</v>
      </c>
      <c r="L582" s="6">
        <f t="shared" si="911"/>
        <v>58.391280000000002</v>
      </c>
      <c r="M582" s="6">
        <f t="shared" si="911"/>
        <v>113964</v>
      </c>
      <c r="N582" s="6">
        <f t="shared" si="911"/>
        <v>0</v>
      </c>
      <c r="O582" s="6">
        <f t="shared" si="911"/>
        <v>113834</v>
      </c>
      <c r="P582" s="6">
        <f t="shared" si="911"/>
        <v>0</v>
      </c>
      <c r="Q582" s="6">
        <f t="shared" si="911"/>
        <v>140</v>
      </c>
      <c r="R582" s="6">
        <f t="shared" si="911"/>
        <v>61786.890520000001</v>
      </c>
      <c r="S582" s="6">
        <f t="shared" si="911"/>
        <v>0</v>
      </c>
      <c r="T582" s="6">
        <f t="shared" si="911"/>
        <v>0</v>
      </c>
      <c r="U582" s="6">
        <f t="shared" si="911"/>
        <v>887.12360000000001</v>
      </c>
      <c r="V582" s="6">
        <f t="shared" si="911"/>
        <v>77.015630000000002</v>
      </c>
      <c r="W582" s="6">
        <f t="shared" si="911"/>
        <v>124500</v>
      </c>
      <c r="X582" s="6">
        <f t="shared" si="911"/>
        <v>0</v>
      </c>
      <c r="Y582" s="6">
        <f t="shared" si="911"/>
        <v>171530</v>
      </c>
      <c r="Z582" s="21">
        <f t="shared" si="911"/>
        <v>0</v>
      </c>
      <c r="AA582" s="6">
        <f t="shared" si="834"/>
        <v>47030</v>
      </c>
      <c r="AB582" s="12">
        <f t="shared" ref="AB582" si="912">SUM(AB592,AB603)</f>
        <v>119435</v>
      </c>
      <c r="AC582" s="12">
        <f t="shared" si="813"/>
        <v>-52095</v>
      </c>
      <c r="AD582" s="25"/>
      <c r="AE582" s="1">
        <f>119435-AB582</f>
        <v>0</v>
      </c>
    </row>
    <row r="583" spans="2:31">
      <c r="B583" s="16" t="s">
        <v>1</v>
      </c>
      <c r="C583" s="7" t="s">
        <v>21</v>
      </c>
      <c r="D583" s="8">
        <f t="shared" ref="D583:Z583" si="913">SUM(D593)</f>
        <v>3290</v>
      </c>
      <c r="E583" s="8">
        <f t="shared" si="913"/>
        <v>0</v>
      </c>
      <c r="F583" s="8">
        <f t="shared" si="913"/>
        <v>0</v>
      </c>
      <c r="G583" s="8">
        <f t="shared" si="913"/>
        <v>0</v>
      </c>
      <c r="H583" s="8">
        <f t="shared" si="913"/>
        <v>0</v>
      </c>
      <c r="I583" s="8">
        <f t="shared" si="913"/>
        <v>0</v>
      </c>
      <c r="J583" s="8">
        <f t="shared" si="913"/>
        <v>0</v>
      </c>
      <c r="K583" s="8">
        <f t="shared" si="913"/>
        <v>0</v>
      </c>
      <c r="L583" s="8">
        <f t="shared" si="913"/>
        <v>0</v>
      </c>
      <c r="M583" s="8">
        <f t="shared" si="913"/>
        <v>0</v>
      </c>
      <c r="N583" s="8">
        <f t="shared" si="913"/>
        <v>0</v>
      </c>
      <c r="O583" s="8">
        <f t="shared" si="913"/>
        <v>8721</v>
      </c>
      <c r="P583" s="8">
        <f t="shared" si="913"/>
        <v>0</v>
      </c>
      <c r="Q583" s="8">
        <f t="shared" si="913"/>
        <v>0</v>
      </c>
      <c r="R583" s="8">
        <f t="shared" si="913"/>
        <v>0</v>
      </c>
      <c r="S583" s="8">
        <f t="shared" si="913"/>
        <v>0</v>
      </c>
      <c r="T583" s="8">
        <f t="shared" si="913"/>
        <v>0</v>
      </c>
      <c r="U583" s="8">
        <f t="shared" si="913"/>
        <v>0</v>
      </c>
      <c r="V583" s="8">
        <f t="shared" si="913"/>
        <v>0</v>
      </c>
      <c r="W583" s="8">
        <f t="shared" si="913"/>
        <v>8721</v>
      </c>
      <c r="X583" s="8">
        <f t="shared" si="913"/>
        <v>0</v>
      </c>
      <c r="Y583" s="8">
        <f t="shared" si="913"/>
        <v>8721</v>
      </c>
      <c r="Z583" s="22">
        <f t="shared" si="913"/>
        <v>0</v>
      </c>
      <c r="AA583" s="8">
        <f t="shared" si="834"/>
        <v>0</v>
      </c>
      <c r="AB583" s="24">
        <f t="shared" ref="AB583" si="914">SUM(AB593)</f>
        <v>8721</v>
      </c>
      <c r="AC583" s="24">
        <f t="shared" ref="AC583:AC646" si="915">AB583-Y583</f>
        <v>0</v>
      </c>
      <c r="AD583" s="25"/>
    </row>
    <row r="584" spans="2:31">
      <c r="B584" s="16" t="s">
        <v>1</v>
      </c>
      <c r="C584" s="7" t="s">
        <v>22</v>
      </c>
      <c r="D584" s="8">
        <f t="shared" ref="D584:Z584" si="916">SUM(D594,D604)</f>
        <v>70592</v>
      </c>
      <c r="E584" s="8">
        <f t="shared" si="916"/>
        <v>0</v>
      </c>
      <c r="F584" s="8">
        <f t="shared" si="916"/>
        <v>70868.87</v>
      </c>
      <c r="G584" s="8">
        <f t="shared" si="916"/>
        <v>0</v>
      </c>
      <c r="H584" s="8">
        <f t="shared" si="916"/>
        <v>100</v>
      </c>
      <c r="I584" s="8">
        <f t="shared" si="916"/>
        <v>70476.575830000002</v>
      </c>
      <c r="J584" s="8">
        <f t="shared" si="916"/>
        <v>0</v>
      </c>
      <c r="K584" s="8">
        <f t="shared" si="916"/>
        <v>0</v>
      </c>
      <c r="L584" s="8">
        <f t="shared" si="916"/>
        <v>58.391280000000002</v>
      </c>
      <c r="M584" s="8">
        <f t="shared" si="916"/>
        <v>113879</v>
      </c>
      <c r="N584" s="8">
        <f t="shared" si="916"/>
        <v>0</v>
      </c>
      <c r="O584" s="8">
        <f t="shared" si="916"/>
        <v>113749</v>
      </c>
      <c r="P584" s="8">
        <f t="shared" si="916"/>
        <v>0</v>
      </c>
      <c r="Q584" s="8">
        <f t="shared" si="916"/>
        <v>140</v>
      </c>
      <c r="R584" s="8">
        <f t="shared" si="916"/>
        <v>61728.298049999998</v>
      </c>
      <c r="S584" s="8">
        <f t="shared" si="916"/>
        <v>0</v>
      </c>
      <c r="T584" s="8">
        <f t="shared" si="916"/>
        <v>0</v>
      </c>
      <c r="U584" s="8">
        <f t="shared" si="916"/>
        <v>12.2956</v>
      </c>
      <c r="V584" s="8">
        <f t="shared" si="916"/>
        <v>77.015630000000002</v>
      </c>
      <c r="W584" s="8">
        <f t="shared" si="916"/>
        <v>124105</v>
      </c>
      <c r="X584" s="8">
        <f t="shared" si="916"/>
        <v>0</v>
      </c>
      <c r="Y584" s="8">
        <f t="shared" si="916"/>
        <v>158439</v>
      </c>
      <c r="Z584" s="22">
        <f t="shared" si="916"/>
        <v>0</v>
      </c>
      <c r="AA584" s="8">
        <f t="shared" si="834"/>
        <v>34334</v>
      </c>
      <c r="AB584" s="24">
        <f t="shared" ref="AB584" si="917">SUM(AB594,AB604)</f>
        <v>119040</v>
      </c>
      <c r="AC584" s="24">
        <f t="shared" si="915"/>
        <v>-39399</v>
      </c>
      <c r="AD584" s="25"/>
    </row>
    <row r="585" spans="2:31">
      <c r="B585" s="16" t="s">
        <v>1</v>
      </c>
      <c r="C585" s="9" t="s">
        <v>24</v>
      </c>
      <c r="D585" s="8">
        <f t="shared" ref="D585:Z585" si="918">SUM(D595,D605)</f>
        <v>36480</v>
      </c>
      <c r="E585" s="8">
        <f t="shared" si="918"/>
        <v>0</v>
      </c>
      <c r="F585" s="8">
        <f t="shared" si="918"/>
        <v>39239.89</v>
      </c>
      <c r="G585" s="8">
        <f t="shared" si="918"/>
        <v>0</v>
      </c>
      <c r="H585" s="8">
        <f t="shared" si="918"/>
        <v>100</v>
      </c>
      <c r="I585" s="8">
        <f t="shared" si="918"/>
        <v>38869.13493</v>
      </c>
      <c r="J585" s="8">
        <f t="shared" si="918"/>
        <v>0</v>
      </c>
      <c r="K585" s="8">
        <f t="shared" si="918"/>
        <v>0</v>
      </c>
      <c r="L585" s="8">
        <f t="shared" si="918"/>
        <v>58.391280000000002</v>
      </c>
      <c r="M585" s="8">
        <f t="shared" si="918"/>
        <v>95088</v>
      </c>
      <c r="N585" s="8">
        <f t="shared" si="918"/>
        <v>0</v>
      </c>
      <c r="O585" s="8">
        <f t="shared" si="918"/>
        <v>76988</v>
      </c>
      <c r="P585" s="8">
        <f t="shared" si="918"/>
        <v>0</v>
      </c>
      <c r="Q585" s="8">
        <f t="shared" si="918"/>
        <v>140</v>
      </c>
      <c r="R585" s="8">
        <f t="shared" si="918"/>
        <v>40229.563349999997</v>
      </c>
      <c r="S585" s="8">
        <f t="shared" si="918"/>
        <v>0</v>
      </c>
      <c r="T585" s="8">
        <f t="shared" si="918"/>
        <v>0</v>
      </c>
      <c r="U585" s="8">
        <f t="shared" si="918"/>
        <v>12.2956</v>
      </c>
      <c r="V585" s="8">
        <f t="shared" si="918"/>
        <v>77.015630000000002</v>
      </c>
      <c r="W585" s="8">
        <f t="shared" si="918"/>
        <v>85065</v>
      </c>
      <c r="X585" s="8">
        <f t="shared" si="918"/>
        <v>0</v>
      </c>
      <c r="Y585" s="8">
        <f t="shared" si="918"/>
        <v>117475</v>
      </c>
      <c r="Z585" s="22">
        <f t="shared" si="918"/>
        <v>0</v>
      </c>
      <c r="AA585" s="8">
        <f t="shared" si="834"/>
        <v>32410</v>
      </c>
      <c r="AB585" s="24">
        <f t="shared" ref="AB585" si="919">SUM(AB595,AB605)</f>
        <v>80000</v>
      </c>
      <c r="AC585" s="24">
        <f t="shared" si="915"/>
        <v>-37475</v>
      </c>
      <c r="AD585" s="25"/>
    </row>
    <row r="586" spans="2:31">
      <c r="B586" s="16" t="s">
        <v>1</v>
      </c>
      <c r="C586" s="9" t="s">
        <v>26</v>
      </c>
      <c r="D586" s="8">
        <f t="shared" ref="D586:Z586" si="920">SUM(D596)</f>
        <v>0</v>
      </c>
      <c r="E586" s="8">
        <f t="shared" si="920"/>
        <v>0</v>
      </c>
      <c r="F586" s="8">
        <f t="shared" si="920"/>
        <v>0</v>
      </c>
      <c r="G586" s="8">
        <f t="shared" si="920"/>
        <v>0</v>
      </c>
      <c r="H586" s="8">
        <f t="shared" si="920"/>
        <v>0</v>
      </c>
      <c r="I586" s="8">
        <f t="shared" si="920"/>
        <v>0</v>
      </c>
      <c r="J586" s="8">
        <f t="shared" si="920"/>
        <v>0</v>
      </c>
      <c r="K586" s="8">
        <f t="shared" si="920"/>
        <v>0</v>
      </c>
      <c r="L586" s="8">
        <f t="shared" si="920"/>
        <v>0</v>
      </c>
      <c r="M586" s="8">
        <f t="shared" si="920"/>
        <v>0</v>
      </c>
      <c r="N586" s="8">
        <f t="shared" si="920"/>
        <v>0</v>
      </c>
      <c r="O586" s="8">
        <f t="shared" si="920"/>
        <v>302.01</v>
      </c>
      <c r="P586" s="8">
        <f t="shared" si="920"/>
        <v>0</v>
      </c>
      <c r="Q586" s="8">
        <f t="shared" si="920"/>
        <v>0</v>
      </c>
      <c r="R586" s="8">
        <f t="shared" si="920"/>
        <v>136.36748</v>
      </c>
      <c r="S586" s="8">
        <f t="shared" si="920"/>
        <v>0</v>
      </c>
      <c r="T586" s="8">
        <f t="shared" si="920"/>
        <v>0</v>
      </c>
      <c r="U586" s="8">
        <f t="shared" si="920"/>
        <v>0</v>
      </c>
      <c r="V586" s="8">
        <f t="shared" si="920"/>
        <v>0</v>
      </c>
      <c r="W586" s="8">
        <f t="shared" si="920"/>
        <v>175</v>
      </c>
      <c r="X586" s="8">
        <f t="shared" si="920"/>
        <v>0</v>
      </c>
      <c r="Y586" s="8">
        <f t="shared" si="920"/>
        <v>175</v>
      </c>
      <c r="Z586" s="22">
        <f t="shared" si="920"/>
        <v>0</v>
      </c>
      <c r="AA586" s="8">
        <f t="shared" si="834"/>
        <v>0</v>
      </c>
      <c r="AB586" s="24">
        <f t="shared" ref="AB586" si="921">SUM(AB596)</f>
        <v>175</v>
      </c>
      <c r="AC586" s="24">
        <f t="shared" si="915"/>
        <v>0</v>
      </c>
      <c r="AD586" s="25"/>
    </row>
    <row r="587" spans="2:31">
      <c r="B587" s="16" t="s">
        <v>1</v>
      </c>
      <c r="C587" s="9" t="s">
        <v>27</v>
      </c>
      <c r="D587" s="8">
        <f t="shared" ref="D587:Z587" si="922">SUM(D597,D606)</f>
        <v>33395</v>
      </c>
      <c r="E587" s="8">
        <f t="shared" si="922"/>
        <v>0</v>
      </c>
      <c r="F587" s="8">
        <f t="shared" si="922"/>
        <v>30391.420000000002</v>
      </c>
      <c r="G587" s="8">
        <f t="shared" si="922"/>
        <v>0</v>
      </c>
      <c r="H587" s="8">
        <f t="shared" si="922"/>
        <v>0</v>
      </c>
      <c r="I587" s="8">
        <f t="shared" si="922"/>
        <v>30378.1538</v>
      </c>
      <c r="J587" s="8">
        <f t="shared" si="922"/>
        <v>0</v>
      </c>
      <c r="K587" s="8">
        <f t="shared" si="922"/>
        <v>0</v>
      </c>
      <c r="L587" s="8">
        <f t="shared" si="922"/>
        <v>0</v>
      </c>
      <c r="M587" s="8">
        <f t="shared" si="922"/>
        <v>15214</v>
      </c>
      <c r="N587" s="8">
        <f t="shared" si="922"/>
        <v>0</v>
      </c>
      <c r="O587" s="8">
        <f t="shared" si="922"/>
        <v>33184</v>
      </c>
      <c r="P587" s="8">
        <f t="shared" si="922"/>
        <v>0</v>
      </c>
      <c r="Q587" s="8">
        <f t="shared" si="922"/>
        <v>0</v>
      </c>
      <c r="R587" s="8">
        <f t="shared" si="922"/>
        <v>20486.167809999999</v>
      </c>
      <c r="S587" s="8">
        <f t="shared" si="922"/>
        <v>0</v>
      </c>
      <c r="T587" s="8">
        <f t="shared" si="922"/>
        <v>0</v>
      </c>
      <c r="U587" s="8">
        <f t="shared" si="922"/>
        <v>0</v>
      </c>
      <c r="V587" s="8">
        <f t="shared" si="922"/>
        <v>0</v>
      </c>
      <c r="W587" s="8">
        <f t="shared" si="922"/>
        <v>35300</v>
      </c>
      <c r="X587" s="8">
        <f t="shared" si="922"/>
        <v>0</v>
      </c>
      <c r="Y587" s="8">
        <f t="shared" si="922"/>
        <v>38844</v>
      </c>
      <c r="Z587" s="22">
        <f t="shared" si="922"/>
        <v>0</v>
      </c>
      <c r="AA587" s="8">
        <f t="shared" si="834"/>
        <v>3544</v>
      </c>
      <c r="AB587" s="24">
        <f t="shared" ref="AB587" si="923">SUM(AB597,AB606)</f>
        <v>35300</v>
      </c>
      <c r="AC587" s="24">
        <f t="shared" si="915"/>
        <v>-3544</v>
      </c>
      <c r="AD587" s="25"/>
    </row>
    <row r="588" spans="2:31">
      <c r="B588" s="16" t="s">
        <v>1</v>
      </c>
      <c r="C588" s="9" t="s">
        <v>28</v>
      </c>
      <c r="D588" s="8">
        <f t="shared" ref="D588:Z588" si="924">SUM(D598,D607)</f>
        <v>717</v>
      </c>
      <c r="E588" s="8">
        <f t="shared" si="924"/>
        <v>0</v>
      </c>
      <c r="F588" s="8">
        <f t="shared" si="924"/>
        <v>1237.56</v>
      </c>
      <c r="G588" s="8">
        <f t="shared" si="924"/>
        <v>0</v>
      </c>
      <c r="H588" s="8">
        <f t="shared" si="924"/>
        <v>0</v>
      </c>
      <c r="I588" s="8">
        <f t="shared" si="924"/>
        <v>1229.2871</v>
      </c>
      <c r="J588" s="8">
        <f t="shared" si="924"/>
        <v>0</v>
      </c>
      <c r="K588" s="8">
        <f t="shared" si="924"/>
        <v>0</v>
      </c>
      <c r="L588" s="8">
        <f t="shared" si="924"/>
        <v>0</v>
      </c>
      <c r="M588" s="8">
        <f t="shared" si="924"/>
        <v>3577</v>
      </c>
      <c r="N588" s="8">
        <f t="shared" si="924"/>
        <v>0</v>
      </c>
      <c r="O588" s="8">
        <f t="shared" si="924"/>
        <v>3274.99</v>
      </c>
      <c r="P588" s="8">
        <f t="shared" si="924"/>
        <v>0</v>
      </c>
      <c r="Q588" s="8">
        <f t="shared" si="924"/>
        <v>0</v>
      </c>
      <c r="R588" s="8">
        <f t="shared" si="924"/>
        <v>876.19940999999994</v>
      </c>
      <c r="S588" s="8">
        <f t="shared" si="924"/>
        <v>0</v>
      </c>
      <c r="T588" s="8">
        <f t="shared" si="924"/>
        <v>0</v>
      </c>
      <c r="U588" s="8">
        <f t="shared" si="924"/>
        <v>0</v>
      </c>
      <c r="V588" s="8">
        <f t="shared" si="924"/>
        <v>0</v>
      </c>
      <c r="W588" s="8">
        <f t="shared" si="924"/>
        <v>3565</v>
      </c>
      <c r="X588" s="8">
        <f t="shared" si="924"/>
        <v>0</v>
      </c>
      <c r="Y588" s="8">
        <f t="shared" si="924"/>
        <v>1945</v>
      </c>
      <c r="Z588" s="22">
        <f t="shared" si="924"/>
        <v>0</v>
      </c>
      <c r="AA588" s="8">
        <f t="shared" si="834"/>
        <v>-1620</v>
      </c>
      <c r="AB588" s="24">
        <f t="shared" ref="AB588" si="925">SUM(AB598,AB607)</f>
        <v>3565</v>
      </c>
      <c r="AC588" s="24">
        <f t="shared" si="915"/>
        <v>1620</v>
      </c>
      <c r="AD588" s="25"/>
    </row>
    <row r="589" spans="2:31">
      <c r="B589" s="16" t="s">
        <v>1</v>
      </c>
      <c r="C589" s="10" t="s">
        <v>29</v>
      </c>
      <c r="D589" s="8">
        <f t="shared" ref="D589:Z589" si="926">SUM(D599,D608)</f>
        <v>717</v>
      </c>
      <c r="E589" s="8">
        <f t="shared" si="926"/>
        <v>0</v>
      </c>
      <c r="F589" s="8">
        <f t="shared" si="926"/>
        <v>1237.56</v>
      </c>
      <c r="G589" s="8">
        <f t="shared" si="926"/>
        <v>0</v>
      </c>
      <c r="H589" s="8">
        <f t="shared" si="926"/>
        <v>0</v>
      </c>
      <c r="I589" s="8">
        <f t="shared" si="926"/>
        <v>1229.2871</v>
      </c>
      <c r="J589" s="8">
        <f t="shared" si="926"/>
        <v>0</v>
      </c>
      <c r="K589" s="8">
        <f t="shared" si="926"/>
        <v>0</v>
      </c>
      <c r="L589" s="8">
        <f t="shared" si="926"/>
        <v>0</v>
      </c>
      <c r="M589" s="8">
        <f t="shared" si="926"/>
        <v>3577</v>
      </c>
      <c r="N589" s="8">
        <f t="shared" si="926"/>
        <v>0</v>
      </c>
      <c r="O589" s="8">
        <f t="shared" si="926"/>
        <v>3274.99</v>
      </c>
      <c r="P589" s="8">
        <f t="shared" si="926"/>
        <v>0</v>
      </c>
      <c r="Q589" s="8">
        <f t="shared" si="926"/>
        <v>0</v>
      </c>
      <c r="R589" s="8">
        <f t="shared" si="926"/>
        <v>876.19940999999994</v>
      </c>
      <c r="S589" s="8">
        <f t="shared" si="926"/>
        <v>0</v>
      </c>
      <c r="T589" s="8">
        <f t="shared" si="926"/>
        <v>0</v>
      </c>
      <c r="U589" s="8">
        <f t="shared" si="926"/>
        <v>0</v>
      </c>
      <c r="V589" s="8">
        <f t="shared" si="926"/>
        <v>0</v>
      </c>
      <c r="W589" s="8">
        <f t="shared" si="926"/>
        <v>1945</v>
      </c>
      <c r="X589" s="8">
        <f t="shared" si="926"/>
        <v>0</v>
      </c>
      <c r="Y589" s="8">
        <f t="shared" si="926"/>
        <v>1945</v>
      </c>
      <c r="Z589" s="22">
        <f t="shared" si="926"/>
        <v>0</v>
      </c>
      <c r="AA589" s="8">
        <f t="shared" si="834"/>
        <v>0</v>
      </c>
      <c r="AB589" s="24">
        <f t="shared" ref="AB589" si="927">SUM(AB599,AB608)</f>
        <v>1945</v>
      </c>
      <c r="AC589" s="24">
        <f t="shared" si="915"/>
        <v>0</v>
      </c>
      <c r="AD589" s="25"/>
    </row>
    <row r="590" spans="2:31" ht="30">
      <c r="B590" s="16" t="s">
        <v>1</v>
      </c>
      <c r="C590" s="11" t="s">
        <v>30</v>
      </c>
      <c r="D590" s="8">
        <f t="shared" ref="D590:Z590" si="928">SUM(D600,D609)</f>
        <v>717</v>
      </c>
      <c r="E590" s="8">
        <f t="shared" si="928"/>
        <v>0</v>
      </c>
      <c r="F590" s="8">
        <f t="shared" si="928"/>
        <v>1237.56</v>
      </c>
      <c r="G590" s="8">
        <f t="shared" si="928"/>
        <v>0</v>
      </c>
      <c r="H590" s="8">
        <f t="shared" si="928"/>
        <v>0</v>
      </c>
      <c r="I590" s="8">
        <f t="shared" si="928"/>
        <v>1229.2871</v>
      </c>
      <c r="J590" s="8">
        <f t="shared" si="928"/>
        <v>0</v>
      </c>
      <c r="K590" s="8">
        <f t="shared" si="928"/>
        <v>0</v>
      </c>
      <c r="L590" s="8">
        <f t="shared" si="928"/>
        <v>0</v>
      </c>
      <c r="M590" s="8">
        <f t="shared" si="928"/>
        <v>3577</v>
      </c>
      <c r="N590" s="8">
        <f t="shared" si="928"/>
        <v>0</v>
      </c>
      <c r="O590" s="8">
        <f t="shared" si="928"/>
        <v>3274.99</v>
      </c>
      <c r="P590" s="8">
        <f t="shared" si="928"/>
        <v>0</v>
      </c>
      <c r="Q590" s="8">
        <f t="shared" si="928"/>
        <v>0</v>
      </c>
      <c r="R590" s="8">
        <f t="shared" si="928"/>
        <v>876.19940999999994</v>
      </c>
      <c r="S590" s="8">
        <f t="shared" si="928"/>
        <v>0</v>
      </c>
      <c r="T590" s="8">
        <f t="shared" si="928"/>
        <v>0</v>
      </c>
      <c r="U590" s="8">
        <f t="shared" si="928"/>
        <v>0</v>
      </c>
      <c r="V590" s="8">
        <f t="shared" si="928"/>
        <v>0</v>
      </c>
      <c r="W590" s="8">
        <f t="shared" si="928"/>
        <v>1945</v>
      </c>
      <c r="X590" s="8">
        <f t="shared" si="928"/>
        <v>0</v>
      </c>
      <c r="Y590" s="8">
        <f t="shared" si="928"/>
        <v>1945</v>
      </c>
      <c r="Z590" s="22">
        <f t="shared" si="928"/>
        <v>0</v>
      </c>
      <c r="AA590" s="8">
        <f t="shared" si="834"/>
        <v>0</v>
      </c>
      <c r="AB590" s="24">
        <f t="shared" ref="AB590" si="929">SUM(AB600,AB609)</f>
        <v>1945</v>
      </c>
      <c r="AC590" s="24">
        <f t="shared" si="915"/>
        <v>0</v>
      </c>
      <c r="AD590" s="25"/>
    </row>
    <row r="591" spans="2:31">
      <c r="B591" s="16" t="s">
        <v>1</v>
      </c>
      <c r="C591" s="7" t="s">
        <v>32</v>
      </c>
      <c r="D591" s="8">
        <f t="shared" ref="D591:Z591" si="930">SUM(D602)</f>
        <v>133</v>
      </c>
      <c r="E591" s="8">
        <f t="shared" si="930"/>
        <v>0</v>
      </c>
      <c r="F591" s="8">
        <f t="shared" si="930"/>
        <v>109.11</v>
      </c>
      <c r="G591" s="8">
        <f t="shared" si="930"/>
        <v>0</v>
      </c>
      <c r="H591" s="8">
        <f t="shared" si="930"/>
        <v>0</v>
      </c>
      <c r="I591" s="8">
        <f t="shared" si="930"/>
        <v>102.95243000000001</v>
      </c>
      <c r="J591" s="8">
        <f t="shared" si="930"/>
        <v>0</v>
      </c>
      <c r="K591" s="8">
        <f t="shared" si="930"/>
        <v>0</v>
      </c>
      <c r="L591" s="8">
        <f t="shared" si="930"/>
        <v>0</v>
      </c>
      <c r="M591" s="8">
        <f t="shared" si="930"/>
        <v>85</v>
      </c>
      <c r="N591" s="8">
        <f t="shared" si="930"/>
        <v>0</v>
      </c>
      <c r="O591" s="8">
        <f t="shared" si="930"/>
        <v>85</v>
      </c>
      <c r="P591" s="8">
        <f t="shared" si="930"/>
        <v>0</v>
      </c>
      <c r="Q591" s="8">
        <f t="shared" si="930"/>
        <v>0</v>
      </c>
      <c r="R591" s="8">
        <f t="shared" si="930"/>
        <v>58.592469999999999</v>
      </c>
      <c r="S591" s="8">
        <f t="shared" si="930"/>
        <v>0</v>
      </c>
      <c r="T591" s="8">
        <f t="shared" si="930"/>
        <v>0</v>
      </c>
      <c r="U591" s="8">
        <f t="shared" si="930"/>
        <v>874.82799999999997</v>
      </c>
      <c r="V591" s="8">
        <f t="shared" si="930"/>
        <v>0</v>
      </c>
      <c r="W591" s="8">
        <f t="shared" si="930"/>
        <v>395</v>
      </c>
      <c r="X591" s="8">
        <f t="shared" si="930"/>
        <v>0</v>
      </c>
      <c r="Y591" s="8">
        <f t="shared" si="930"/>
        <v>13091</v>
      </c>
      <c r="Z591" s="22">
        <f t="shared" si="930"/>
        <v>0</v>
      </c>
      <c r="AA591" s="8">
        <f t="shared" si="834"/>
        <v>12696</v>
      </c>
      <c r="AB591" s="24">
        <f t="shared" ref="AB591" si="931">SUM(AB602)</f>
        <v>395</v>
      </c>
      <c r="AC591" s="24">
        <f t="shared" si="915"/>
        <v>-12696</v>
      </c>
      <c r="AD591" s="25"/>
    </row>
    <row r="592" spans="2:31" ht="30">
      <c r="B592" s="16" t="s">
        <v>209</v>
      </c>
      <c r="C592" s="5" t="s">
        <v>210</v>
      </c>
      <c r="D592" s="6">
        <f t="shared" ref="D592:Z592" si="932">SUM(D594,D602)</f>
        <v>44000</v>
      </c>
      <c r="E592" s="6">
        <f t="shared" si="932"/>
        <v>0</v>
      </c>
      <c r="F592" s="6">
        <f t="shared" si="932"/>
        <v>46762.75</v>
      </c>
      <c r="G592" s="6">
        <f t="shared" si="932"/>
        <v>0</v>
      </c>
      <c r="H592" s="6">
        <f t="shared" si="932"/>
        <v>100</v>
      </c>
      <c r="I592" s="6">
        <f t="shared" si="932"/>
        <v>46371.859389999998</v>
      </c>
      <c r="J592" s="6">
        <f t="shared" si="932"/>
        <v>0</v>
      </c>
      <c r="K592" s="6">
        <f t="shared" si="932"/>
        <v>0</v>
      </c>
      <c r="L592" s="6">
        <f t="shared" si="932"/>
        <v>58.391280000000002</v>
      </c>
      <c r="M592" s="6">
        <f t="shared" si="932"/>
        <v>106700</v>
      </c>
      <c r="N592" s="6">
        <f t="shared" si="932"/>
        <v>0</v>
      </c>
      <c r="O592" s="6">
        <f t="shared" si="932"/>
        <v>106700</v>
      </c>
      <c r="P592" s="6">
        <f t="shared" si="932"/>
        <v>0</v>
      </c>
      <c r="Q592" s="6">
        <f t="shared" si="932"/>
        <v>140</v>
      </c>
      <c r="R592" s="6">
        <f t="shared" si="932"/>
        <v>57446.501300000004</v>
      </c>
      <c r="S592" s="6">
        <f t="shared" si="932"/>
        <v>0</v>
      </c>
      <c r="T592" s="6">
        <f t="shared" si="932"/>
        <v>0</v>
      </c>
      <c r="U592" s="6">
        <f t="shared" si="932"/>
        <v>887.12360000000001</v>
      </c>
      <c r="V592" s="6">
        <f t="shared" si="932"/>
        <v>77.015630000000002</v>
      </c>
      <c r="W592" s="6">
        <f t="shared" si="932"/>
        <v>117200</v>
      </c>
      <c r="X592" s="6">
        <f t="shared" si="932"/>
        <v>0</v>
      </c>
      <c r="Y592" s="6">
        <f t="shared" si="932"/>
        <v>164230</v>
      </c>
      <c r="Z592" s="21">
        <f t="shared" si="932"/>
        <v>0</v>
      </c>
      <c r="AA592" s="6">
        <f t="shared" si="834"/>
        <v>47030</v>
      </c>
      <c r="AB592" s="12">
        <f t="shared" ref="AB592" si="933">SUM(AB594,AB602)</f>
        <v>112135</v>
      </c>
      <c r="AC592" s="12">
        <f t="shared" si="915"/>
        <v>-52095</v>
      </c>
      <c r="AD592" s="260" t="s">
        <v>1139</v>
      </c>
    </row>
    <row r="593" spans="2:31">
      <c r="B593" s="16" t="s">
        <v>1</v>
      </c>
      <c r="C593" s="7" t="s">
        <v>21</v>
      </c>
      <c r="D593" s="8">
        <v>3290</v>
      </c>
      <c r="E593" s="8">
        <v>0</v>
      </c>
      <c r="F593" s="8">
        <v>0</v>
      </c>
      <c r="G593" s="8">
        <v>0</v>
      </c>
      <c r="H593" s="8">
        <v>0</v>
      </c>
      <c r="I593" s="8">
        <v>0</v>
      </c>
      <c r="J593" s="8">
        <v>0</v>
      </c>
      <c r="K593" s="8">
        <v>0</v>
      </c>
      <c r="L593" s="8">
        <v>0</v>
      </c>
      <c r="M593" s="8">
        <v>0</v>
      </c>
      <c r="N593" s="8">
        <v>0</v>
      </c>
      <c r="O593" s="8">
        <v>8721</v>
      </c>
      <c r="P593" s="8">
        <v>0</v>
      </c>
      <c r="Q593" s="8">
        <v>0</v>
      </c>
      <c r="R593" s="8">
        <v>0</v>
      </c>
      <c r="S593" s="8">
        <v>0</v>
      </c>
      <c r="T593" s="8">
        <v>0</v>
      </c>
      <c r="U593" s="8">
        <v>0</v>
      </c>
      <c r="V593" s="8">
        <v>0</v>
      </c>
      <c r="W593" s="8">
        <v>8721</v>
      </c>
      <c r="X593" s="8">
        <v>0</v>
      </c>
      <c r="Y593" s="8">
        <v>8721</v>
      </c>
      <c r="Z593" s="22">
        <v>0</v>
      </c>
      <c r="AA593" s="8">
        <f t="shared" si="834"/>
        <v>0</v>
      </c>
      <c r="AB593" s="24">
        <v>8721</v>
      </c>
      <c r="AC593" s="24">
        <f t="shared" si="915"/>
        <v>0</v>
      </c>
      <c r="AD593" s="261"/>
    </row>
    <row r="594" spans="2:31">
      <c r="B594" s="16" t="s">
        <v>1</v>
      </c>
      <c r="C594" s="7" t="s">
        <v>22</v>
      </c>
      <c r="D594" s="8">
        <f t="shared" ref="D594:Z594" si="934">SUM(D595:D598)</f>
        <v>43867</v>
      </c>
      <c r="E594" s="8">
        <f t="shared" si="934"/>
        <v>0</v>
      </c>
      <c r="F594" s="8">
        <f t="shared" si="934"/>
        <v>46653.64</v>
      </c>
      <c r="G594" s="8">
        <f t="shared" si="934"/>
        <v>0</v>
      </c>
      <c r="H594" s="8">
        <f t="shared" si="934"/>
        <v>100</v>
      </c>
      <c r="I594" s="8">
        <f t="shared" si="934"/>
        <v>46268.90696</v>
      </c>
      <c r="J594" s="8">
        <f t="shared" si="934"/>
        <v>0</v>
      </c>
      <c r="K594" s="8">
        <f t="shared" si="934"/>
        <v>0</v>
      </c>
      <c r="L594" s="8">
        <f t="shared" si="934"/>
        <v>58.391280000000002</v>
      </c>
      <c r="M594" s="8">
        <f t="shared" si="934"/>
        <v>106615</v>
      </c>
      <c r="N594" s="8">
        <f t="shared" si="934"/>
        <v>0</v>
      </c>
      <c r="O594" s="8">
        <f t="shared" si="934"/>
        <v>106615</v>
      </c>
      <c r="P594" s="8">
        <f t="shared" si="934"/>
        <v>0</v>
      </c>
      <c r="Q594" s="8">
        <f t="shared" si="934"/>
        <v>140</v>
      </c>
      <c r="R594" s="8">
        <f t="shared" si="934"/>
        <v>57387.90883</v>
      </c>
      <c r="S594" s="8">
        <f t="shared" si="934"/>
        <v>0</v>
      </c>
      <c r="T594" s="8">
        <f t="shared" si="934"/>
        <v>0</v>
      </c>
      <c r="U594" s="8">
        <f t="shared" si="934"/>
        <v>12.2956</v>
      </c>
      <c r="V594" s="8">
        <f t="shared" si="934"/>
        <v>77.015630000000002</v>
      </c>
      <c r="W594" s="8">
        <f t="shared" si="934"/>
        <v>116805</v>
      </c>
      <c r="X594" s="8">
        <f t="shared" si="934"/>
        <v>0</v>
      </c>
      <c r="Y594" s="8">
        <f t="shared" si="934"/>
        <v>151139</v>
      </c>
      <c r="Z594" s="22">
        <f t="shared" si="934"/>
        <v>0</v>
      </c>
      <c r="AA594" s="8">
        <f t="shared" si="834"/>
        <v>34334</v>
      </c>
      <c r="AB594" s="24">
        <f t="shared" ref="AB594" si="935">SUM(AB595:AB598)</f>
        <v>111740</v>
      </c>
      <c r="AC594" s="24">
        <f t="shared" si="915"/>
        <v>-39399</v>
      </c>
      <c r="AD594" s="261"/>
    </row>
    <row r="595" spans="2:31" ht="141">
      <c r="B595" s="16" t="s">
        <v>1</v>
      </c>
      <c r="C595" s="9" t="s">
        <v>24</v>
      </c>
      <c r="D595" s="8">
        <v>36450</v>
      </c>
      <c r="E595" s="8">
        <v>0</v>
      </c>
      <c r="F595" s="8">
        <v>39139.89</v>
      </c>
      <c r="G595" s="8">
        <v>0</v>
      </c>
      <c r="H595" s="8">
        <v>100</v>
      </c>
      <c r="I595" s="8">
        <v>38769.137719999999</v>
      </c>
      <c r="J595" s="8">
        <v>0</v>
      </c>
      <c r="K595" s="8">
        <v>0</v>
      </c>
      <c r="L595" s="8">
        <v>58.391280000000002</v>
      </c>
      <c r="M595" s="8">
        <v>95088</v>
      </c>
      <c r="N595" s="8">
        <v>0</v>
      </c>
      <c r="O595" s="8">
        <v>76988</v>
      </c>
      <c r="P595" s="8">
        <v>0</v>
      </c>
      <c r="Q595" s="8">
        <v>140</v>
      </c>
      <c r="R595" s="8">
        <v>40229.563349999997</v>
      </c>
      <c r="S595" s="8">
        <v>0</v>
      </c>
      <c r="T595" s="8">
        <v>0</v>
      </c>
      <c r="U595" s="8">
        <v>12.2956</v>
      </c>
      <c r="V595" s="8">
        <v>77.015630000000002</v>
      </c>
      <c r="W595" s="8">
        <v>85065</v>
      </c>
      <c r="X595" s="8">
        <v>0</v>
      </c>
      <c r="Y595" s="8">
        <v>117475</v>
      </c>
      <c r="Z595" s="22">
        <v>0</v>
      </c>
      <c r="AA595" s="8">
        <f t="shared" si="834"/>
        <v>32410</v>
      </c>
      <c r="AB595" s="24">
        <f>85065-5065</f>
        <v>80000</v>
      </c>
      <c r="AC595" s="24">
        <f t="shared" si="915"/>
        <v>-37475</v>
      </c>
      <c r="AD595" s="261"/>
      <c r="AE595" s="206" t="s">
        <v>1180</v>
      </c>
    </row>
    <row r="596" spans="2:31">
      <c r="B596" s="16" t="s">
        <v>1</v>
      </c>
      <c r="C596" s="9" t="s">
        <v>26</v>
      </c>
      <c r="D596" s="8">
        <v>0</v>
      </c>
      <c r="E596" s="8">
        <v>0</v>
      </c>
      <c r="F596" s="8">
        <v>0</v>
      </c>
      <c r="G596" s="8">
        <v>0</v>
      </c>
      <c r="H596" s="8">
        <v>0</v>
      </c>
      <c r="I596" s="8">
        <v>0</v>
      </c>
      <c r="J596" s="8">
        <v>0</v>
      </c>
      <c r="K596" s="8">
        <v>0</v>
      </c>
      <c r="L596" s="8">
        <v>0</v>
      </c>
      <c r="M596" s="8">
        <v>0</v>
      </c>
      <c r="N596" s="8">
        <v>0</v>
      </c>
      <c r="O596" s="8">
        <v>302.01</v>
      </c>
      <c r="P596" s="8">
        <v>0</v>
      </c>
      <c r="Q596" s="8">
        <v>0</v>
      </c>
      <c r="R596" s="8">
        <v>136.36748</v>
      </c>
      <c r="S596" s="8">
        <v>0</v>
      </c>
      <c r="T596" s="8">
        <v>0</v>
      </c>
      <c r="U596" s="8">
        <v>0</v>
      </c>
      <c r="V596" s="8">
        <v>0</v>
      </c>
      <c r="W596" s="8">
        <v>175</v>
      </c>
      <c r="X596" s="8">
        <v>0</v>
      </c>
      <c r="Y596" s="8">
        <v>175</v>
      </c>
      <c r="Z596" s="22">
        <v>0</v>
      </c>
      <c r="AA596" s="8">
        <f t="shared" ref="AA596:AA659" si="936">Y596-W596</f>
        <v>0</v>
      </c>
      <c r="AB596" s="24">
        <v>175</v>
      </c>
      <c r="AC596" s="24">
        <f t="shared" si="915"/>
        <v>0</v>
      </c>
      <c r="AD596" s="261"/>
    </row>
    <row r="597" spans="2:31">
      <c r="B597" s="16" t="s">
        <v>1</v>
      </c>
      <c r="C597" s="9" t="s">
        <v>27</v>
      </c>
      <c r="D597" s="8">
        <v>6700</v>
      </c>
      <c r="E597" s="8">
        <v>0</v>
      </c>
      <c r="F597" s="8">
        <v>6385.2</v>
      </c>
      <c r="G597" s="8">
        <v>0</v>
      </c>
      <c r="H597" s="8">
        <v>0</v>
      </c>
      <c r="I597" s="8">
        <v>6379.4894100000001</v>
      </c>
      <c r="J597" s="8">
        <v>0</v>
      </c>
      <c r="K597" s="8">
        <v>0</v>
      </c>
      <c r="L597" s="8">
        <v>0</v>
      </c>
      <c r="M597" s="8">
        <v>7950</v>
      </c>
      <c r="N597" s="8">
        <v>0</v>
      </c>
      <c r="O597" s="8">
        <v>26050</v>
      </c>
      <c r="P597" s="8">
        <v>0</v>
      </c>
      <c r="Q597" s="8">
        <v>0</v>
      </c>
      <c r="R597" s="8">
        <v>16145.77859</v>
      </c>
      <c r="S597" s="8">
        <v>0</v>
      </c>
      <c r="T597" s="8">
        <v>0</v>
      </c>
      <c r="U597" s="8">
        <v>0</v>
      </c>
      <c r="V597" s="8">
        <v>0</v>
      </c>
      <c r="W597" s="8">
        <v>28000</v>
      </c>
      <c r="X597" s="8">
        <v>0</v>
      </c>
      <c r="Y597" s="8">
        <v>31544</v>
      </c>
      <c r="Z597" s="22">
        <v>0</v>
      </c>
      <c r="AA597" s="8">
        <f t="shared" si="936"/>
        <v>3544</v>
      </c>
      <c r="AB597" s="24">
        <v>28000</v>
      </c>
      <c r="AC597" s="24">
        <f t="shared" si="915"/>
        <v>-3544</v>
      </c>
      <c r="AD597" s="261"/>
    </row>
    <row r="598" spans="2:31">
      <c r="B598" s="16" t="s">
        <v>1</v>
      </c>
      <c r="C598" s="9" t="s">
        <v>28</v>
      </c>
      <c r="D598" s="8">
        <f>SUM(D599)</f>
        <v>717</v>
      </c>
      <c r="E598" s="8">
        <f>SUM(E599)</f>
        <v>0</v>
      </c>
      <c r="F598" s="8">
        <f t="shared" ref="F598:H599" si="937">SUM(F599)</f>
        <v>1128.55</v>
      </c>
      <c r="G598" s="8">
        <f t="shared" si="937"/>
        <v>0</v>
      </c>
      <c r="H598" s="8">
        <f t="shared" si="937"/>
        <v>0</v>
      </c>
      <c r="I598" s="8">
        <f t="shared" ref="I598:L599" si="938">SUM(I599)</f>
        <v>1120.2798299999999</v>
      </c>
      <c r="J598" s="8">
        <f t="shared" si="938"/>
        <v>0</v>
      </c>
      <c r="K598" s="8">
        <f t="shared" si="938"/>
        <v>0</v>
      </c>
      <c r="L598" s="8">
        <f t="shared" si="938"/>
        <v>0</v>
      </c>
      <c r="M598" s="8">
        <f>SUM(M599)</f>
        <v>3577</v>
      </c>
      <c r="N598" s="8">
        <f>SUM(N599)</f>
        <v>0</v>
      </c>
      <c r="O598" s="8">
        <f t="shared" ref="O598:Q599" si="939">SUM(O599)</f>
        <v>3274.99</v>
      </c>
      <c r="P598" s="8">
        <f t="shared" si="939"/>
        <v>0</v>
      </c>
      <c r="Q598" s="8">
        <f t="shared" si="939"/>
        <v>0</v>
      </c>
      <c r="R598" s="8">
        <f t="shared" ref="R598:V599" si="940">SUM(R599)</f>
        <v>876.19940999999994</v>
      </c>
      <c r="S598" s="8">
        <f t="shared" si="940"/>
        <v>0</v>
      </c>
      <c r="T598" s="8">
        <f t="shared" si="940"/>
        <v>0</v>
      </c>
      <c r="U598" s="8">
        <f t="shared" si="940"/>
        <v>0</v>
      </c>
      <c r="V598" s="8">
        <f t="shared" si="940"/>
        <v>0</v>
      </c>
      <c r="W598" s="8">
        <f>W600+W601</f>
        <v>3565</v>
      </c>
      <c r="X598" s="8">
        <f t="shared" ref="X598:Z599" si="941">SUM(X599)</f>
        <v>0</v>
      </c>
      <c r="Y598" s="8">
        <f t="shared" si="941"/>
        <v>1945</v>
      </c>
      <c r="Z598" s="22">
        <f t="shared" si="941"/>
        <v>0</v>
      </c>
      <c r="AA598" s="8">
        <f t="shared" si="936"/>
        <v>-1620</v>
      </c>
      <c r="AB598" s="24">
        <f>AB600+AB601</f>
        <v>3565</v>
      </c>
      <c r="AC598" s="24">
        <f t="shared" si="915"/>
        <v>1620</v>
      </c>
      <c r="AD598" s="261"/>
    </row>
    <row r="599" spans="2:31">
      <c r="B599" s="16" t="s">
        <v>1</v>
      </c>
      <c r="C599" s="10" t="s">
        <v>29</v>
      </c>
      <c r="D599" s="8">
        <f>SUM(D600)</f>
        <v>717</v>
      </c>
      <c r="E599" s="8">
        <f>SUM(E600)</f>
        <v>0</v>
      </c>
      <c r="F599" s="8">
        <f t="shared" si="937"/>
        <v>1128.55</v>
      </c>
      <c r="G599" s="8">
        <f t="shared" si="937"/>
        <v>0</v>
      </c>
      <c r="H599" s="8">
        <f t="shared" si="937"/>
        <v>0</v>
      </c>
      <c r="I599" s="8">
        <f t="shared" si="938"/>
        <v>1120.2798299999999</v>
      </c>
      <c r="J599" s="8">
        <f t="shared" si="938"/>
        <v>0</v>
      </c>
      <c r="K599" s="8">
        <f t="shared" si="938"/>
        <v>0</v>
      </c>
      <c r="L599" s="8">
        <f t="shared" si="938"/>
        <v>0</v>
      </c>
      <c r="M599" s="8">
        <f>SUM(M600)</f>
        <v>3577</v>
      </c>
      <c r="N599" s="8">
        <f>SUM(N600)</f>
        <v>0</v>
      </c>
      <c r="O599" s="8">
        <f t="shared" si="939"/>
        <v>3274.99</v>
      </c>
      <c r="P599" s="8">
        <f t="shared" si="939"/>
        <v>0</v>
      </c>
      <c r="Q599" s="8">
        <f t="shared" si="939"/>
        <v>0</v>
      </c>
      <c r="R599" s="8">
        <f t="shared" si="940"/>
        <v>876.19940999999994</v>
      </c>
      <c r="S599" s="8">
        <f t="shared" si="940"/>
        <v>0</v>
      </c>
      <c r="T599" s="8">
        <f t="shared" si="940"/>
        <v>0</v>
      </c>
      <c r="U599" s="8">
        <f t="shared" si="940"/>
        <v>0</v>
      </c>
      <c r="V599" s="8">
        <f t="shared" si="940"/>
        <v>0</v>
      </c>
      <c r="W599" s="8">
        <f>SUM(W600)</f>
        <v>1945</v>
      </c>
      <c r="X599" s="8">
        <f t="shared" si="941"/>
        <v>0</v>
      </c>
      <c r="Y599" s="8">
        <f t="shared" si="941"/>
        <v>1945</v>
      </c>
      <c r="Z599" s="22">
        <f t="shared" si="941"/>
        <v>0</v>
      </c>
      <c r="AA599" s="8">
        <f t="shared" si="936"/>
        <v>0</v>
      </c>
      <c r="AB599" s="24">
        <f>SUM(AB600)</f>
        <v>1945</v>
      </c>
      <c r="AC599" s="24">
        <f t="shared" si="915"/>
        <v>0</v>
      </c>
      <c r="AD599" s="262"/>
    </row>
    <row r="600" spans="2:31" ht="30">
      <c r="B600" s="16" t="s">
        <v>1</v>
      </c>
      <c r="C600" s="11" t="s">
        <v>30</v>
      </c>
      <c r="D600" s="8">
        <v>717</v>
      </c>
      <c r="E600" s="8">
        <v>0</v>
      </c>
      <c r="F600" s="8">
        <v>1128.55</v>
      </c>
      <c r="G600" s="8">
        <v>0</v>
      </c>
      <c r="H600" s="8">
        <v>0</v>
      </c>
      <c r="I600" s="8">
        <v>1120.2798299999999</v>
      </c>
      <c r="J600" s="8">
        <v>0</v>
      </c>
      <c r="K600" s="8">
        <v>0</v>
      </c>
      <c r="L600" s="8">
        <v>0</v>
      </c>
      <c r="M600" s="8">
        <v>3577</v>
      </c>
      <c r="N600" s="8">
        <v>0</v>
      </c>
      <c r="O600" s="8">
        <v>3274.99</v>
      </c>
      <c r="P600" s="8">
        <v>0</v>
      </c>
      <c r="Q600" s="8">
        <v>0</v>
      </c>
      <c r="R600" s="8">
        <v>876.19940999999994</v>
      </c>
      <c r="S600" s="8">
        <v>0</v>
      </c>
      <c r="T600" s="8">
        <v>0</v>
      </c>
      <c r="U600" s="8">
        <v>0</v>
      </c>
      <c r="V600" s="8">
        <v>0</v>
      </c>
      <c r="W600" s="8">
        <v>1945</v>
      </c>
      <c r="X600" s="8">
        <v>0</v>
      </c>
      <c r="Y600" s="8">
        <v>1945</v>
      </c>
      <c r="Z600" s="22">
        <v>0</v>
      </c>
      <c r="AA600" s="8">
        <f t="shared" si="936"/>
        <v>0</v>
      </c>
      <c r="AB600" s="24">
        <v>1945</v>
      </c>
      <c r="AC600" s="24">
        <f t="shared" si="915"/>
        <v>0</v>
      </c>
      <c r="AD600" s="251" t="s">
        <v>1124</v>
      </c>
    </row>
    <row r="601" spans="2:31">
      <c r="B601" s="16"/>
      <c r="C601" s="11" t="s">
        <v>1066</v>
      </c>
      <c r="D601" s="8"/>
      <c r="E601" s="8"/>
      <c r="F601" s="8"/>
      <c r="G601" s="8"/>
      <c r="H601" s="8"/>
      <c r="I601" s="8"/>
      <c r="J601" s="8"/>
      <c r="K601" s="8"/>
      <c r="L601" s="8"/>
      <c r="M601" s="8"/>
      <c r="N601" s="8"/>
      <c r="O601" s="8"/>
      <c r="P601" s="8"/>
      <c r="Q601" s="8"/>
      <c r="R601" s="8"/>
      <c r="S601" s="8"/>
      <c r="T601" s="8"/>
      <c r="U601" s="8"/>
      <c r="V601" s="8"/>
      <c r="W601" s="8">
        <v>1620</v>
      </c>
      <c r="X601" s="8"/>
      <c r="Y601" s="8">
        <v>1620</v>
      </c>
      <c r="Z601" s="22"/>
      <c r="AA601" s="8">
        <f t="shared" si="936"/>
        <v>0</v>
      </c>
      <c r="AB601" s="24">
        <v>1620</v>
      </c>
      <c r="AC601" s="24">
        <f t="shared" si="915"/>
        <v>0</v>
      </c>
      <c r="AD601" s="252"/>
    </row>
    <row r="602" spans="2:31">
      <c r="B602" s="16" t="s">
        <v>1</v>
      </c>
      <c r="C602" s="7" t="s">
        <v>32</v>
      </c>
      <c r="D602" s="8">
        <v>133</v>
      </c>
      <c r="E602" s="8">
        <v>0</v>
      </c>
      <c r="F602" s="8">
        <v>109.11</v>
      </c>
      <c r="G602" s="8">
        <v>0</v>
      </c>
      <c r="H602" s="8">
        <v>0</v>
      </c>
      <c r="I602" s="8">
        <v>102.95243000000001</v>
      </c>
      <c r="J602" s="8">
        <v>0</v>
      </c>
      <c r="K602" s="8">
        <v>0</v>
      </c>
      <c r="L602" s="8">
        <v>0</v>
      </c>
      <c r="M602" s="8">
        <v>85</v>
      </c>
      <c r="N602" s="8">
        <v>0</v>
      </c>
      <c r="O602" s="8">
        <v>85</v>
      </c>
      <c r="P602" s="8">
        <v>0</v>
      </c>
      <c r="Q602" s="8">
        <v>0</v>
      </c>
      <c r="R602" s="8">
        <v>58.592469999999999</v>
      </c>
      <c r="S602" s="8">
        <v>0</v>
      </c>
      <c r="T602" s="8">
        <v>0</v>
      </c>
      <c r="U602" s="8">
        <v>874.82799999999997</v>
      </c>
      <c r="V602" s="8">
        <v>0</v>
      </c>
      <c r="W602" s="8">
        <v>395</v>
      </c>
      <c r="X602" s="8">
        <v>0</v>
      </c>
      <c r="Y602" s="8">
        <v>13091</v>
      </c>
      <c r="Z602" s="22">
        <v>0</v>
      </c>
      <c r="AA602" s="8">
        <f t="shared" si="936"/>
        <v>12696</v>
      </c>
      <c r="AB602" s="24">
        <v>395</v>
      </c>
      <c r="AC602" s="24">
        <f t="shared" si="915"/>
        <v>-12696</v>
      </c>
      <c r="AD602" s="253"/>
    </row>
    <row r="603" spans="2:31" ht="60">
      <c r="B603" s="16" t="s">
        <v>211</v>
      </c>
      <c r="C603" s="5" t="s">
        <v>212</v>
      </c>
      <c r="D603" s="6">
        <f t="shared" ref="D603:AB603" si="942">SUM(D604)</f>
        <v>26725</v>
      </c>
      <c r="E603" s="6">
        <f t="shared" si="942"/>
        <v>0</v>
      </c>
      <c r="F603" s="6">
        <f t="shared" si="942"/>
        <v>24215.23</v>
      </c>
      <c r="G603" s="6">
        <f t="shared" si="942"/>
        <v>0</v>
      </c>
      <c r="H603" s="6">
        <f t="shared" si="942"/>
        <v>0</v>
      </c>
      <c r="I603" s="6">
        <f t="shared" si="942"/>
        <v>24207.668870000001</v>
      </c>
      <c r="J603" s="6">
        <f t="shared" si="942"/>
        <v>0</v>
      </c>
      <c r="K603" s="6">
        <f t="shared" si="942"/>
        <v>0</v>
      </c>
      <c r="L603" s="6">
        <f t="shared" si="942"/>
        <v>0</v>
      </c>
      <c r="M603" s="6">
        <f t="shared" si="942"/>
        <v>7264</v>
      </c>
      <c r="N603" s="6">
        <f t="shared" si="942"/>
        <v>0</v>
      </c>
      <c r="O603" s="6">
        <f t="shared" si="942"/>
        <v>7134</v>
      </c>
      <c r="P603" s="6">
        <f t="shared" si="942"/>
        <v>0</v>
      </c>
      <c r="Q603" s="6">
        <f t="shared" si="942"/>
        <v>0</v>
      </c>
      <c r="R603" s="6">
        <f t="shared" si="942"/>
        <v>4340.38922</v>
      </c>
      <c r="S603" s="6">
        <f t="shared" si="942"/>
        <v>0</v>
      </c>
      <c r="T603" s="6">
        <f t="shared" si="942"/>
        <v>0</v>
      </c>
      <c r="U603" s="6">
        <f t="shared" si="942"/>
        <v>0</v>
      </c>
      <c r="V603" s="6">
        <f t="shared" si="942"/>
        <v>0</v>
      </c>
      <c r="W603" s="6">
        <f t="shared" si="942"/>
        <v>7300</v>
      </c>
      <c r="X603" s="6">
        <f t="shared" si="942"/>
        <v>0</v>
      </c>
      <c r="Y603" s="6">
        <f t="shared" si="942"/>
        <v>7300</v>
      </c>
      <c r="Z603" s="21">
        <f t="shared" si="942"/>
        <v>0</v>
      </c>
      <c r="AA603" s="6">
        <f t="shared" si="936"/>
        <v>0</v>
      </c>
      <c r="AB603" s="12">
        <f t="shared" si="942"/>
        <v>7300</v>
      </c>
      <c r="AC603" s="12">
        <f t="shared" si="915"/>
        <v>0</v>
      </c>
      <c r="AD603" s="25"/>
    </row>
    <row r="604" spans="2:31">
      <c r="B604" s="16" t="s">
        <v>1</v>
      </c>
      <c r="C604" s="7" t="s">
        <v>22</v>
      </c>
      <c r="D604" s="8">
        <f t="shared" ref="D604:Z604" si="943">SUM(D605:D607)</f>
        <v>26725</v>
      </c>
      <c r="E604" s="8">
        <f t="shared" si="943"/>
        <v>0</v>
      </c>
      <c r="F604" s="8">
        <f t="shared" si="943"/>
        <v>24215.23</v>
      </c>
      <c r="G604" s="8">
        <f t="shared" si="943"/>
        <v>0</v>
      </c>
      <c r="H604" s="8">
        <f t="shared" si="943"/>
        <v>0</v>
      </c>
      <c r="I604" s="8">
        <f t="shared" si="943"/>
        <v>24207.668870000001</v>
      </c>
      <c r="J604" s="8">
        <f t="shared" si="943"/>
        <v>0</v>
      </c>
      <c r="K604" s="8">
        <f t="shared" si="943"/>
        <v>0</v>
      </c>
      <c r="L604" s="8">
        <f t="shared" si="943"/>
        <v>0</v>
      </c>
      <c r="M604" s="8">
        <f t="shared" si="943"/>
        <v>7264</v>
      </c>
      <c r="N604" s="8">
        <f t="shared" si="943"/>
        <v>0</v>
      </c>
      <c r="O604" s="8">
        <f t="shared" si="943"/>
        <v>7134</v>
      </c>
      <c r="P604" s="8">
        <f t="shared" si="943"/>
        <v>0</v>
      </c>
      <c r="Q604" s="8">
        <f t="shared" si="943"/>
        <v>0</v>
      </c>
      <c r="R604" s="8">
        <f t="shared" si="943"/>
        <v>4340.38922</v>
      </c>
      <c r="S604" s="8">
        <f t="shared" si="943"/>
        <v>0</v>
      </c>
      <c r="T604" s="8">
        <f t="shared" si="943"/>
        <v>0</v>
      </c>
      <c r="U604" s="8">
        <f t="shared" si="943"/>
        <v>0</v>
      </c>
      <c r="V604" s="8">
        <f t="shared" si="943"/>
        <v>0</v>
      </c>
      <c r="W604" s="8">
        <f t="shared" si="943"/>
        <v>7300</v>
      </c>
      <c r="X604" s="8">
        <f t="shared" si="943"/>
        <v>0</v>
      </c>
      <c r="Y604" s="8">
        <f t="shared" si="943"/>
        <v>7300</v>
      </c>
      <c r="Z604" s="22">
        <f t="shared" si="943"/>
        <v>0</v>
      </c>
      <c r="AA604" s="8">
        <f t="shared" si="936"/>
        <v>0</v>
      </c>
      <c r="AB604" s="24">
        <f t="shared" ref="AB604" si="944">SUM(AB605:AB607)</f>
        <v>7300</v>
      </c>
      <c r="AC604" s="24">
        <f t="shared" si="915"/>
        <v>0</v>
      </c>
      <c r="AD604" s="25"/>
    </row>
    <row r="605" spans="2:31">
      <c r="B605" s="16" t="s">
        <v>1</v>
      </c>
      <c r="C605" s="9" t="s">
        <v>24</v>
      </c>
      <c r="D605" s="8">
        <v>30</v>
      </c>
      <c r="E605" s="8">
        <v>0</v>
      </c>
      <c r="F605" s="8">
        <v>100</v>
      </c>
      <c r="G605" s="8">
        <v>0</v>
      </c>
      <c r="H605" s="8">
        <v>0</v>
      </c>
      <c r="I605" s="8">
        <v>99.997209999999995</v>
      </c>
      <c r="J605" s="8">
        <v>0</v>
      </c>
      <c r="K605" s="8">
        <v>0</v>
      </c>
      <c r="L605" s="8">
        <v>0</v>
      </c>
      <c r="M605" s="8">
        <v>0</v>
      </c>
      <c r="N605" s="8">
        <v>0</v>
      </c>
      <c r="O605" s="8">
        <v>0</v>
      </c>
      <c r="P605" s="8">
        <v>0</v>
      </c>
      <c r="Q605" s="8">
        <v>0</v>
      </c>
      <c r="R605" s="8">
        <v>0</v>
      </c>
      <c r="S605" s="8">
        <v>0</v>
      </c>
      <c r="T605" s="8">
        <v>0</v>
      </c>
      <c r="U605" s="8">
        <v>0</v>
      </c>
      <c r="V605" s="8">
        <v>0</v>
      </c>
      <c r="W605" s="8">
        <v>0</v>
      </c>
      <c r="X605" s="8">
        <v>0</v>
      </c>
      <c r="Y605" s="8">
        <v>0</v>
      </c>
      <c r="Z605" s="22">
        <v>0</v>
      </c>
      <c r="AA605" s="8">
        <f t="shared" si="936"/>
        <v>0</v>
      </c>
      <c r="AB605" s="24">
        <v>0</v>
      </c>
      <c r="AC605" s="24">
        <f t="shared" si="915"/>
        <v>0</v>
      </c>
      <c r="AD605" s="25"/>
    </row>
    <row r="606" spans="2:31">
      <c r="B606" s="16" t="s">
        <v>1</v>
      </c>
      <c r="C606" s="9" t="s">
        <v>27</v>
      </c>
      <c r="D606" s="8">
        <v>26695</v>
      </c>
      <c r="E606" s="8">
        <v>0</v>
      </c>
      <c r="F606" s="8">
        <v>24006.22</v>
      </c>
      <c r="G606" s="8">
        <v>0</v>
      </c>
      <c r="H606" s="8">
        <v>0</v>
      </c>
      <c r="I606" s="8">
        <v>23998.664390000002</v>
      </c>
      <c r="J606" s="8">
        <v>0</v>
      </c>
      <c r="K606" s="8">
        <v>0</v>
      </c>
      <c r="L606" s="8">
        <v>0</v>
      </c>
      <c r="M606" s="8">
        <v>7264</v>
      </c>
      <c r="N606" s="8">
        <v>0</v>
      </c>
      <c r="O606" s="8">
        <v>7134</v>
      </c>
      <c r="P606" s="8">
        <v>0</v>
      </c>
      <c r="Q606" s="8">
        <v>0</v>
      </c>
      <c r="R606" s="8">
        <v>4340.38922</v>
      </c>
      <c r="S606" s="8">
        <v>0</v>
      </c>
      <c r="T606" s="8">
        <v>0</v>
      </c>
      <c r="U606" s="8">
        <v>0</v>
      </c>
      <c r="V606" s="8">
        <v>0</v>
      </c>
      <c r="W606" s="8">
        <v>7300</v>
      </c>
      <c r="X606" s="8">
        <v>0</v>
      </c>
      <c r="Y606" s="8">
        <v>7300</v>
      </c>
      <c r="Z606" s="22">
        <v>0</v>
      </c>
      <c r="AA606" s="8">
        <f t="shared" si="936"/>
        <v>0</v>
      </c>
      <c r="AB606" s="24">
        <v>7300</v>
      </c>
      <c r="AC606" s="24">
        <f t="shared" si="915"/>
        <v>0</v>
      </c>
      <c r="AD606" s="25"/>
    </row>
    <row r="607" spans="2:31">
      <c r="B607" s="16" t="s">
        <v>1</v>
      </c>
      <c r="C607" s="9" t="s">
        <v>28</v>
      </c>
      <c r="D607" s="8">
        <f>SUM(D608)</f>
        <v>0</v>
      </c>
      <c r="E607" s="8">
        <f>SUM(E608)</f>
        <v>0</v>
      </c>
      <c r="F607" s="8">
        <f t="shared" ref="F607:H608" si="945">SUM(F608)</f>
        <v>109.01</v>
      </c>
      <c r="G607" s="8">
        <f t="shared" si="945"/>
        <v>0</v>
      </c>
      <c r="H607" s="8">
        <f t="shared" si="945"/>
        <v>0</v>
      </c>
      <c r="I607" s="8">
        <f t="shared" ref="I607:L608" si="946">SUM(I608)</f>
        <v>109.00727000000001</v>
      </c>
      <c r="J607" s="8">
        <f t="shared" si="946"/>
        <v>0</v>
      </c>
      <c r="K607" s="8">
        <f t="shared" si="946"/>
        <v>0</v>
      </c>
      <c r="L607" s="8">
        <f t="shared" si="946"/>
        <v>0</v>
      </c>
      <c r="M607" s="8">
        <f>SUM(M608)</f>
        <v>0</v>
      </c>
      <c r="N607" s="8">
        <f>SUM(N608)</f>
        <v>0</v>
      </c>
      <c r="O607" s="8">
        <f t="shared" ref="O607:Q608" si="947">SUM(O608)</f>
        <v>0</v>
      </c>
      <c r="P607" s="8">
        <f t="shared" si="947"/>
        <v>0</v>
      </c>
      <c r="Q607" s="8">
        <f t="shared" si="947"/>
        <v>0</v>
      </c>
      <c r="R607" s="8">
        <f t="shared" ref="R607:V608" si="948">SUM(R608)</f>
        <v>0</v>
      </c>
      <c r="S607" s="8">
        <f t="shared" si="948"/>
        <v>0</v>
      </c>
      <c r="T607" s="8">
        <f t="shared" si="948"/>
        <v>0</v>
      </c>
      <c r="U607" s="8">
        <f t="shared" si="948"/>
        <v>0</v>
      </c>
      <c r="V607" s="8">
        <f t="shared" si="948"/>
        <v>0</v>
      </c>
      <c r="W607" s="8">
        <f t="shared" ref="W607:AB608" si="949">SUM(W608)</f>
        <v>0</v>
      </c>
      <c r="X607" s="8">
        <f t="shared" si="949"/>
        <v>0</v>
      </c>
      <c r="Y607" s="8">
        <f t="shared" si="949"/>
        <v>0</v>
      </c>
      <c r="Z607" s="22">
        <f t="shared" si="949"/>
        <v>0</v>
      </c>
      <c r="AA607" s="8">
        <f t="shared" si="936"/>
        <v>0</v>
      </c>
      <c r="AB607" s="24">
        <f t="shared" si="949"/>
        <v>0</v>
      </c>
      <c r="AC607" s="24">
        <f t="shared" si="915"/>
        <v>0</v>
      </c>
      <c r="AD607" s="25"/>
    </row>
    <row r="608" spans="2:31">
      <c r="B608" s="16" t="s">
        <v>1</v>
      </c>
      <c r="C608" s="10" t="s">
        <v>29</v>
      </c>
      <c r="D608" s="8">
        <f>SUM(D609)</f>
        <v>0</v>
      </c>
      <c r="E608" s="8">
        <f>SUM(E609)</f>
        <v>0</v>
      </c>
      <c r="F608" s="8">
        <f t="shared" si="945"/>
        <v>109.01</v>
      </c>
      <c r="G608" s="8">
        <f t="shared" si="945"/>
        <v>0</v>
      </c>
      <c r="H608" s="8">
        <f t="shared" si="945"/>
        <v>0</v>
      </c>
      <c r="I608" s="8">
        <f t="shared" si="946"/>
        <v>109.00727000000001</v>
      </c>
      <c r="J608" s="8">
        <f t="shared" si="946"/>
        <v>0</v>
      </c>
      <c r="K608" s="8">
        <f t="shared" si="946"/>
        <v>0</v>
      </c>
      <c r="L608" s="8">
        <f t="shared" si="946"/>
        <v>0</v>
      </c>
      <c r="M608" s="8">
        <f>SUM(M609)</f>
        <v>0</v>
      </c>
      <c r="N608" s="8">
        <f>SUM(N609)</f>
        <v>0</v>
      </c>
      <c r="O608" s="8">
        <f t="shared" si="947"/>
        <v>0</v>
      </c>
      <c r="P608" s="8">
        <f t="shared" si="947"/>
        <v>0</v>
      </c>
      <c r="Q608" s="8">
        <f t="shared" si="947"/>
        <v>0</v>
      </c>
      <c r="R608" s="8">
        <f t="shared" si="948"/>
        <v>0</v>
      </c>
      <c r="S608" s="8">
        <f t="shared" si="948"/>
        <v>0</v>
      </c>
      <c r="T608" s="8">
        <f t="shared" si="948"/>
        <v>0</v>
      </c>
      <c r="U608" s="8">
        <f t="shared" si="948"/>
        <v>0</v>
      </c>
      <c r="V608" s="8">
        <f t="shared" si="948"/>
        <v>0</v>
      </c>
      <c r="W608" s="8">
        <f t="shared" si="949"/>
        <v>0</v>
      </c>
      <c r="X608" s="8">
        <f t="shared" si="949"/>
        <v>0</v>
      </c>
      <c r="Y608" s="8">
        <f t="shared" si="949"/>
        <v>0</v>
      </c>
      <c r="Z608" s="22">
        <f t="shared" si="949"/>
        <v>0</v>
      </c>
      <c r="AA608" s="8">
        <f t="shared" si="936"/>
        <v>0</v>
      </c>
      <c r="AB608" s="24">
        <f t="shared" si="949"/>
        <v>0</v>
      </c>
      <c r="AC608" s="24">
        <f t="shared" si="915"/>
        <v>0</v>
      </c>
      <c r="AD608" s="25"/>
    </row>
    <row r="609" spans="2:30" ht="30">
      <c r="B609" s="16" t="s">
        <v>1</v>
      </c>
      <c r="C609" s="11" t="s">
        <v>30</v>
      </c>
      <c r="D609" s="8">
        <v>0</v>
      </c>
      <c r="E609" s="8">
        <v>0</v>
      </c>
      <c r="F609" s="8">
        <v>109.01</v>
      </c>
      <c r="G609" s="8">
        <v>0</v>
      </c>
      <c r="H609" s="8">
        <v>0</v>
      </c>
      <c r="I609" s="8">
        <v>109.00727000000001</v>
      </c>
      <c r="J609" s="8">
        <v>0</v>
      </c>
      <c r="K609" s="8">
        <v>0</v>
      </c>
      <c r="L609" s="8">
        <v>0</v>
      </c>
      <c r="M609" s="8">
        <v>0</v>
      </c>
      <c r="N609" s="8">
        <v>0</v>
      </c>
      <c r="O609" s="8">
        <v>0</v>
      </c>
      <c r="P609" s="8">
        <v>0</v>
      </c>
      <c r="Q609" s="8">
        <v>0</v>
      </c>
      <c r="R609" s="8">
        <v>0</v>
      </c>
      <c r="S609" s="8">
        <v>0</v>
      </c>
      <c r="T609" s="8">
        <v>0</v>
      </c>
      <c r="U609" s="8">
        <v>0</v>
      </c>
      <c r="V609" s="8">
        <v>0</v>
      </c>
      <c r="W609" s="8">
        <v>0</v>
      </c>
      <c r="X609" s="8">
        <v>0</v>
      </c>
      <c r="Y609" s="8">
        <v>0</v>
      </c>
      <c r="Z609" s="22">
        <v>0</v>
      </c>
      <c r="AA609" s="8">
        <f t="shared" si="936"/>
        <v>0</v>
      </c>
      <c r="AB609" s="24">
        <v>0</v>
      </c>
      <c r="AC609" s="24">
        <f t="shared" si="915"/>
        <v>0</v>
      </c>
      <c r="AD609" s="25"/>
    </row>
    <row r="610" spans="2:30">
      <c r="B610" s="16" t="s">
        <v>213</v>
      </c>
      <c r="C610" s="5" t="s">
        <v>214</v>
      </c>
      <c r="D610" s="6">
        <f>SUM(D611)</f>
        <v>20000</v>
      </c>
      <c r="E610" s="6">
        <f>SUM(E611)</f>
        <v>0</v>
      </c>
      <c r="F610" s="6">
        <f t="shared" ref="F610:H611" si="950">SUM(F611)</f>
        <v>27000</v>
      </c>
      <c r="G610" s="6">
        <f t="shared" si="950"/>
        <v>0</v>
      </c>
      <c r="H610" s="6">
        <f t="shared" si="950"/>
        <v>0</v>
      </c>
      <c r="I610" s="6">
        <f t="shared" ref="I610:L611" si="951">SUM(I611)</f>
        <v>26999.741529999999</v>
      </c>
      <c r="J610" s="6">
        <f t="shared" si="951"/>
        <v>0</v>
      </c>
      <c r="K610" s="6">
        <f t="shared" si="951"/>
        <v>0</v>
      </c>
      <c r="L610" s="6">
        <f t="shared" si="951"/>
        <v>0</v>
      </c>
      <c r="M610" s="6">
        <f>SUM(M611)</f>
        <v>20000</v>
      </c>
      <c r="N610" s="6">
        <f>SUM(N611)</f>
        <v>0</v>
      </c>
      <c r="O610" s="6">
        <f t="shared" ref="O610:Q611" si="952">SUM(O611)</f>
        <v>20000</v>
      </c>
      <c r="P610" s="6">
        <f t="shared" si="952"/>
        <v>0</v>
      </c>
      <c r="Q610" s="6">
        <f t="shared" si="952"/>
        <v>0</v>
      </c>
      <c r="R610" s="6">
        <f t="shared" ref="R610:V611" si="953">SUM(R611)</f>
        <v>18154.598890000001</v>
      </c>
      <c r="S610" s="6">
        <f t="shared" si="953"/>
        <v>0</v>
      </c>
      <c r="T610" s="6">
        <f t="shared" si="953"/>
        <v>0</v>
      </c>
      <c r="U610" s="6">
        <f t="shared" si="953"/>
        <v>0</v>
      </c>
      <c r="V610" s="6">
        <f t="shared" si="953"/>
        <v>0</v>
      </c>
      <c r="W610" s="6">
        <f t="shared" ref="W610:AB611" si="954">SUM(W611)</f>
        <v>32300</v>
      </c>
      <c r="X610" s="6">
        <f t="shared" si="954"/>
        <v>0</v>
      </c>
      <c r="Y610" s="6">
        <f t="shared" si="954"/>
        <v>32300</v>
      </c>
      <c r="Z610" s="21">
        <f t="shared" si="954"/>
        <v>0</v>
      </c>
      <c r="AA610" s="6">
        <f t="shared" si="936"/>
        <v>0</v>
      </c>
      <c r="AB610" s="12">
        <f t="shared" si="954"/>
        <v>25000</v>
      </c>
      <c r="AC610" s="12">
        <f t="shared" si="915"/>
        <v>-7300</v>
      </c>
      <c r="AD610" s="25"/>
    </row>
    <row r="611" spans="2:30">
      <c r="B611" s="16" t="s">
        <v>1</v>
      </c>
      <c r="C611" s="7" t="s">
        <v>22</v>
      </c>
      <c r="D611" s="8">
        <f>SUM(D612)</f>
        <v>20000</v>
      </c>
      <c r="E611" s="8">
        <f>SUM(E612)</f>
        <v>0</v>
      </c>
      <c r="F611" s="8">
        <f t="shared" si="950"/>
        <v>27000</v>
      </c>
      <c r="G611" s="8">
        <f t="shared" si="950"/>
        <v>0</v>
      </c>
      <c r="H611" s="8">
        <f t="shared" si="950"/>
        <v>0</v>
      </c>
      <c r="I611" s="8">
        <f t="shared" si="951"/>
        <v>26999.741529999999</v>
      </c>
      <c r="J611" s="8">
        <f t="shared" si="951"/>
        <v>0</v>
      </c>
      <c r="K611" s="8">
        <f t="shared" si="951"/>
        <v>0</v>
      </c>
      <c r="L611" s="8">
        <f t="shared" si="951"/>
        <v>0</v>
      </c>
      <c r="M611" s="8">
        <f>SUM(M612)</f>
        <v>20000</v>
      </c>
      <c r="N611" s="8">
        <f>SUM(N612)</f>
        <v>0</v>
      </c>
      <c r="O611" s="8">
        <f t="shared" si="952"/>
        <v>20000</v>
      </c>
      <c r="P611" s="8">
        <f t="shared" si="952"/>
        <v>0</v>
      </c>
      <c r="Q611" s="8">
        <f t="shared" si="952"/>
        <v>0</v>
      </c>
      <c r="R611" s="8">
        <f t="shared" si="953"/>
        <v>18154.598890000001</v>
      </c>
      <c r="S611" s="8">
        <f t="shared" si="953"/>
        <v>0</v>
      </c>
      <c r="T611" s="8">
        <f t="shared" si="953"/>
        <v>0</v>
      </c>
      <c r="U611" s="8">
        <f t="shared" si="953"/>
        <v>0</v>
      </c>
      <c r="V611" s="8">
        <f t="shared" si="953"/>
        <v>0</v>
      </c>
      <c r="W611" s="8">
        <f t="shared" si="954"/>
        <v>32300</v>
      </c>
      <c r="X611" s="8">
        <f t="shared" si="954"/>
        <v>0</v>
      </c>
      <c r="Y611" s="8">
        <f t="shared" si="954"/>
        <v>32300</v>
      </c>
      <c r="Z611" s="22">
        <f t="shared" si="954"/>
        <v>0</v>
      </c>
      <c r="AA611" s="8">
        <f t="shared" si="936"/>
        <v>0</v>
      </c>
      <c r="AB611" s="24">
        <f t="shared" si="954"/>
        <v>25000</v>
      </c>
      <c r="AC611" s="24">
        <f t="shared" si="915"/>
        <v>-7300</v>
      </c>
      <c r="AD611" s="25"/>
    </row>
    <row r="612" spans="2:30">
      <c r="B612" s="16" t="s">
        <v>1</v>
      </c>
      <c r="C612" s="9" t="s">
        <v>27</v>
      </c>
      <c r="D612" s="8">
        <v>20000</v>
      </c>
      <c r="E612" s="8">
        <v>0</v>
      </c>
      <c r="F612" s="8">
        <v>27000</v>
      </c>
      <c r="G612" s="8">
        <v>0</v>
      </c>
      <c r="H612" s="8">
        <v>0</v>
      </c>
      <c r="I612" s="8">
        <v>26999.741529999999</v>
      </c>
      <c r="J612" s="8">
        <v>0</v>
      </c>
      <c r="K612" s="8">
        <v>0</v>
      </c>
      <c r="L612" s="8">
        <v>0</v>
      </c>
      <c r="M612" s="8">
        <v>20000</v>
      </c>
      <c r="N612" s="8">
        <v>0</v>
      </c>
      <c r="O612" s="8">
        <v>20000</v>
      </c>
      <c r="P612" s="8">
        <v>0</v>
      </c>
      <c r="Q612" s="8">
        <v>0</v>
      </c>
      <c r="R612" s="8">
        <v>18154.598890000001</v>
      </c>
      <c r="S612" s="8">
        <v>0</v>
      </c>
      <c r="T612" s="8">
        <v>0</v>
      </c>
      <c r="U612" s="8">
        <v>0</v>
      </c>
      <c r="V612" s="8">
        <v>0</v>
      </c>
      <c r="W612" s="8">
        <v>32300</v>
      </c>
      <c r="X612" s="8">
        <v>0</v>
      </c>
      <c r="Y612" s="8">
        <v>32300</v>
      </c>
      <c r="Z612" s="22">
        <v>0</v>
      </c>
      <c r="AA612" s="8">
        <f t="shared" si="936"/>
        <v>0</v>
      </c>
      <c r="AB612" s="24">
        <v>25000</v>
      </c>
      <c r="AC612" s="24">
        <f t="shared" si="915"/>
        <v>-7300</v>
      </c>
      <c r="AD612" s="25"/>
    </row>
    <row r="613" spans="2:30" ht="30">
      <c r="B613" s="16" t="s">
        <v>215</v>
      </c>
      <c r="C613" s="5" t="s">
        <v>216</v>
      </c>
      <c r="D613" s="6">
        <f>SUM(D614)</f>
        <v>1000</v>
      </c>
      <c r="E613" s="6">
        <f>SUM(E614)</f>
        <v>0</v>
      </c>
      <c r="F613" s="6">
        <f t="shared" ref="F613:H614" si="955">SUM(F614)</f>
        <v>649.29999999999995</v>
      </c>
      <c r="G613" s="6">
        <f t="shared" si="955"/>
        <v>0</v>
      </c>
      <c r="H613" s="6">
        <f t="shared" si="955"/>
        <v>0</v>
      </c>
      <c r="I613" s="6">
        <f t="shared" ref="I613:L614" si="956">SUM(I614)</f>
        <v>649.28344000000004</v>
      </c>
      <c r="J613" s="6">
        <f t="shared" si="956"/>
        <v>0</v>
      </c>
      <c r="K613" s="6">
        <f t="shared" si="956"/>
        <v>0</v>
      </c>
      <c r="L613" s="6">
        <f t="shared" si="956"/>
        <v>0</v>
      </c>
      <c r="M613" s="6">
        <f>SUM(M614)</f>
        <v>1000</v>
      </c>
      <c r="N613" s="6">
        <f>SUM(N614)</f>
        <v>0</v>
      </c>
      <c r="O613" s="6">
        <f t="shared" ref="O613:Q614" si="957">SUM(O614)</f>
        <v>1000</v>
      </c>
      <c r="P613" s="6">
        <f t="shared" si="957"/>
        <v>0</v>
      </c>
      <c r="Q613" s="6">
        <f t="shared" si="957"/>
        <v>0</v>
      </c>
      <c r="R613" s="6">
        <f t="shared" ref="R613:V614" si="958">SUM(R614)</f>
        <v>192.18567999999999</v>
      </c>
      <c r="S613" s="6">
        <f t="shared" si="958"/>
        <v>0</v>
      </c>
      <c r="T613" s="6">
        <f t="shared" si="958"/>
        <v>0</v>
      </c>
      <c r="U613" s="6">
        <f t="shared" si="958"/>
        <v>0</v>
      </c>
      <c r="V613" s="6">
        <f t="shared" si="958"/>
        <v>0</v>
      </c>
      <c r="W613" s="6">
        <f t="shared" ref="W613:AB614" si="959">SUM(W614)</f>
        <v>1000</v>
      </c>
      <c r="X613" s="6">
        <f t="shared" si="959"/>
        <v>0</v>
      </c>
      <c r="Y613" s="6">
        <f t="shared" si="959"/>
        <v>1000</v>
      </c>
      <c r="Z613" s="21">
        <f t="shared" si="959"/>
        <v>0</v>
      </c>
      <c r="AA613" s="6">
        <f t="shared" si="936"/>
        <v>0</v>
      </c>
      <c r="AB613" s="12">
        <f t="shared" si="959"/>
        <v>1000</v>
      </c>
      <c r="AC613" s="12">
        <f t="shared" si="915"/>
        <v>0</v>
      </c>
      <c r="AD613" s="25"/>
    </row>
    <row r="614" spans="2:30">
      <c r="B614" s="16" t="s">
        <v>1</v>
      </c>
      <c r="C614" s="7" t="s">
        <v>22</v>
      </c>
      <c r="D614" s="8">
        <f>SUM(D615)</f>
        <v>1000</v>
      </c>
      <c r="E614" s="8">
        <f>SUM(E615)</f>
        <v>0</v>
      </c>
      <c r="F614" s="8">
        <f t="shared" si="955"/>
        <v>649.29999999999995</v>
      </c>
      <c r="G614" s="8">
        <f t="shared" si="955"/>
        <v>0</v>
      </c>
      <c r="H614" s="8">
        <f t="shared" si="955"/>
        <v>0</v>
      </c>
      <c r="I614" s="8">
        <f t="shared" si="956"/>
        <v>649.28344000000004</v>
      </c>
      <c r="J614" s="8">
        <f t="shared" si="956"/>
        <v>0</v>
      </c>
      <c r="K614" s="8">
        <f t="shared" si="956"/>
        <v>0</v>
      </c>
      <c r="L614" s="8">
        <f t="shared" si="956"/>
        <v>0</v>
      </c>
      <c r="M614" s="8">
        <f>SUM(M615)</f>
        <v>1000</v>
      </c>
      <c r="N614" s="8">
        <f>SUM(N615)</f>
        <v>0</v>
      </c>
      <c r="O614" s="8">
        <f t="shared" si="957"/>
        <v>1000</v>
      </c>
      <c r="P614" s="8">
        <f t="shared" si="957"/>
        <v>0</v>
      </c>
      <c r="Q614" s="8">
        <f t="shared" si="957"/>
        <v>0</v>
      </c>
      <c r="R614" s="8">
        <f t="shared" si="958"/>
        <v>192.18567999999999</v>
      </c>
      <c r="S614" s="8">
        <f t="shared" si="958"/>
        <v>0</v>
      </c>
      <c r="T614" s="8">
        <f t="shared" si="958"/>
        <v>0</v>
      </c>
      <c r="U614" s="8">
        <f t="shared" si="958"/>
        <v>0</v>
      </c>
      <c r="V614" s="8">
        <f t="shared" si="958"/>
        <v>0</v>
      </c>
      <c r="W614" s="8">
        <f t="shared" si="959"/>
        <v>1000</v>
      </c>
      <c r="X614" s="8">
        <f t="shared" si="959"/>
        <v>0</v>
      </c>
      <c r="Y614" s="8">
        <f t="shared" si="959"/>
        <v>1000</v>
      </c>
      <c r="Z614" s="22">
        <f t="shared" si="959"/>
        <v>0</v>
      </c>
      <c r="AA614" s="8">
        <f t="shared" si="936"/>
        <v>0</v>
      </c>
      <c r="AB614" s="24">
        <f t="shared" si="959"/>
        <v>1000</v>
      </c>
      <c r="AC614" s="24">
        <f t="shared" si="915"/>
        <v>0</v>
      </c>
      <c r="AD614" s="25"/>
    </row>
    <row r="615" spans="2:30">
      <c r="B615" s="16" t="s">
        <v>1</v>
      </c>
      <c r="C615" s="9" t="s">
        <v>24</v>
      </c>
      <c r="D615" s="8">
        <v>1000</v>
      </c>
      <c r="E615" s="8">
        <v>0</v>
      </c>
      <c r="F615" s="8">
        <v>649.29999999999995</v>
      </c>
      <c r="G615" s="8">
        <v>0</v>
      </c>
      <c r="H615" s="8">
        <v>0</v>
      </c>
      <c r="I615" s="8">
        <v>649.28344000000004</v>
      </c>
      <c r="J615" s="8">
        <v>0</v>
      </c>
      <c r="K615" s="8">
        <v>0</v>
      </c>
      <c r="L615" s="8">
        <v>0</v>
      </c>
      <c r="M615" s="8">
        <v>1000</v>
      </c>
      <c r="N615" s="8">
        <v>0</v>
      </c>
      <c r="O615" s="8">
        <v>1000</v>
      </c>
      <c r="P615" s="8">
        <v>0</v>
      </c>
      <c r="Q615" s="8">
        <v>0</v>
      </c>
      <c r="R615" s="8">
        <v>192.18567999999999</v>
      </c>
      <c r="S615" s="8">
        <v>0</v>
      </c>
      <c r="T615" s="8">
        <v>0</v>
      </c>
      <c r="U615" s="8">
        <v>0</v>
      </c>
      <c r="V615" s="8">
        <v>0</v>
      </c>
      <c r="W615" s="8">
        <v>1000</v>
      </c>
      <c r="X615" s="8">
        <v>0</v>
      </c>
      <c r="Y615" s="8">
        <v>1000</v>
      </c>
      <c r="Z615" s="22">
        <v>0</v>
      </c>
      <c r="AA615" s="8">
        <f t="shared" si="936"/>
        <v>0</v>
      </c>
      <c r="AB615" s="24">
        <v>1000</v>
      </c>
      <c r="AC615" s="24">
        <f t="shared" si="915"/>
        <v>0</v>
      </c>
      <c r="AD615" s="25"/>
    </row>
    <row r="616" spans="2:30" ht="30">
      <c r="B616" s="16" t="s">
        <v>217</v>
      </c>
      <c r="C616" s="5" t="s">
        <v>218</v>
      </c>
      <c r="D616" s="6">
        <f t="shared" ref="D616:Z616" si="960">SUM(D618,D621)</f>
        <v>20000</v>
      </c>
      <c r="E616" s="6">
        <f t="shared" si="960"/>
        <v>0</v>
      </c>
      <c r="F616" s="6">
        <f t="shared" si="960"/>
        <v>7214.2400000000007</v>
      </c>
      <c r="G616" s="6">
        <f t="shared" si="960"/>
        <v>0</v>
      </c>
      <c r="H616" s="6">
        <f t="shared" si="960"/>
        <v>0</v>
      </c>
      <c r="I616" s="6">
        <f t="shared" si="960"/>
        <v>7204.3294100000003</v>
      </c>
      <c r="J616" s="6">
        <f t="shared" si="960"/>
        <v>0</v>
      </c>
      <c r="K616" s="6">
        <f t="shared" si="960"/>
        <v>0</v>
      </c>
      <c r="L616" s="6">
        <f t="shared" si="960"/>
        <v>0</v>
      </c>
      <c r="M616" s="6">
        <f t="shared" si="960"/>
        <v>0</v>
      </c>
      <c r="N616" s="6">
        <f t="shared" si="960"/>
        <v>0</v>
      </c>
      <c r="O616" s="6">
        <f t="shared" si="960"/>
        <v>0</v>
      </c>
      <c r="P616" s="6">
        <f t="shared" si="960"/>
        <v>0</v>
      </c>
      <c r="Q616" s="6">
        <f t="shared" si="960"/>
        <v>0</v>
      </c>
      <c r="R616" s="6">
        <f t="shared" si="960"/>
        <v>0</v>
      </c>
      <c r="S616" s="6">
        <f t="shared" si="960"/>
        <v>0</v>
      </c>
      <c r="T616" s="6">
        <f t="shared" si="960"/>
        <v>0</v>
      </c>
      <c r="U616" s="6">
        <f t="shared" si="960"/>
        <v>0</v>
      </c>
      <c r="V616" s="6">
        <f t="shared" si="960"/>
        <v>0</v>
      </c>
      <c r="W616" s="6">
        <f t="shared" si="960"/>
        <v>0</v>
      </c>
      <c r="X616" s="6">
        <f t="shared" si="960"/>
        <v>0</v>
      </c>
      <c r="Y616" s="6">
        <f t="shared" si="960"/>
        <v>0</v>
      </c>
      <c r="Z616" s="21">
        <f t="shared" si="960"/>
        <v>0</v>
      </c>
      <c r="AA616" s="6">
        <f t="shared" si="936"/>
        <v>0</v>
      </c>
      <c r="AB616" s="12">
        <f t="shared" ref="AB616" si="961">SUM(AB618,AB621)</f>
        <v>0</v>
      </c>
      <c r="AC616" s="12">
        <f t="shared" si="915"/>
        <v>0</v>
      </c>
      <c r="AD616" s="25"/>
    </row>
    <row r="617" spans="2:30">
      <c r="B617" s="16" t="s">
        <v>1</v>
      </c>
      <c r="C617" s="7" t="s">
        <v>21</v>
      </c>
      <c r="D617" s="8">
        <v>4</v>
      </c>
      <c r="E617" s="8">
        <v>0</v>
      </c>
      <c r="F617" s="8">
        <v>0</v>
      </c>
      <c r="G617" s="8">
        <v>0</v>
      </c>
      <c r="H617" s="8">
        <v>0</v>
      </c>
      <c r="I617" s="8">
        <v>0</v>
      </c>
      <c r="J617" s="8">
        <v>0</v>
      </c>
      <c r="K617" s="8">
        <v>0</v>
      </c>
      <c r="L617" s="8">
        <v>0</v>
      </c>
      <c r="M617" s="8">
        <v>0</v>
      </c>
      <c r="N617" s="8">
        <v>0</v>
      </c>
      <c r="O617" s="8">
        <v>0</v>
      </c>
      <c r="P617" s="8">
        <v>0</v>
      </c>
      <c r="Q617" s="8">
        <v>0</v>
      </c>
      <c r="R617" s="8">
        <v>0</v>
      </c>
      <c r="S617" s="8">
        <v>0</v>
      </c>
      <c r="T617" s="8">
        <v>0</v>
      </c>
      <c r="U617" s="8">
        <v>0</v>
      </c>
      <c r="V617" s="8">
        <v>0</v>
      </c>
      <c r="W617" s="8">
        <v>0</v>
      </c>
      <c r="X617" s="8">
        <v>0</v>
      </c>
      <c r="Y617" s="8">
        <v>0</v>
      </c>
      <c r="Z617" s="22">
        <v>0</v>
      </c>
      <c r="AA617" s="8">
        <f t="shared" si="936"/>
        <v>0</v>
      </c>
      <c r="AB617" s="24">
        <v>0</v>
      </c>
      <c r="AC617" s="24">
        <f t="shared" si="915"/>
        <v>0</v>
      </c>
      <c r="AD617" s="25"/>
    </row>
    <row r="618" spans="2:30">
      <c r="B618" s="16" t="s">
        <v>1</v>
      </c>
      <c r="C618" s="7" t="s">
        <v>22</v>
      </c>
      <c r="D618" s="8">
        <f t="shared" ref="D618:Z618" si="962">SUM(D619:D620)</f>
        <v>20000</v>
      </c>
      <c r="E618" s="8">
        <f t="shared" si="962"/>
        <v>0</v>
      </c>
      <c r="F618" s="8">
        <f t="shared" si="962"/>
        <v>7190.64</v>
      </c>
      <c r="G618" s="8">
        <f t="shared" si="962"/>
        <v>0</v>
      </c>
      <c r="H618" s="8">
        <f t="shared" si="962"/>
        <v>0</v>
      </c>
      <c r="I618" s="8">
        <f t="shared" si="962"/>
        <v>7180.7294099999999</v>
      </c>
      <c r="J618" s="8">
        <f t="shared" si="962"/>
        <v>0</v>
      </c>
      <c r="K618" s="8">
        <f t="shared" si="962"/>
        <v>0</v>
      </c>
      <c r="L618" s="8">
        <f t="shared" si="962"/>
        <v>0</v>
      </c>
      <c r="M618" s="8">
        <f t="shared" si="962"/>
        <v>0</v>
      </c>
      <c r="N618" s="8">
        <f t="shared" si="962"/>
        <v>0</v>
      </c>
      <c r="O618" s="8">
        <f t="shared" si="962"/>
        <v>0</v>
      </c>
      <c r="P618" s="8">
        <f t="shared" si="962"/>
        <v>0</v>
      </c>
      <c r="Q618" s="8">
        <f t="shared" si="962"/>
        <v>0</v>
      </c>
      <c r="R618" s="8">
        <f t="shared" si="962"/>
        <v>0</v>
      </c>
      <c r="S618" s="8">
        <f t="shared" si="962"/>
        <v>0</v>
      </c>
      <c r="T618" s="8">
        <f t="shared" si="962"/>
        <v>0</v>
      </c>
      <c r="U618" s="8">
        <f t="shared" si="962"/>
        <v>0</v>
      </c>
      <c r="V618" s="8">
        <f t="shared" si="962"/>
        <v>0</v>
      </c>
      <c r="W618" s="8">
        <f t="shared" si="962"/>
        <v>0</v>
      </c>
      <c r="X618" s="8">
        <f t="shared" si="962"/>
        <v>0</v>
      </c>
      <c r="Y618" s="8">
        <f t="shared" si="962"/>
        <v>0</v>
      </c>
      <c r="Z618" s="22">
        <f t="shared" si="962"/>
        <v>0</v>
      </c>
      <c r="AA618" s="8">
        <f t="shared" si="936"/>
        <v>0</v>
      </c>
      <c r="AB618" s="24">
        <f t="shared" ref="AB618" si="963">SUM(AB619:AB620)</f>
        <v>0</v>
      </c>
      <c r="AC618" s="24">
        <f t="shared" si="915"/>
        <v>0</v>
      </c>
      <c r="AD618" s="25"/>
    </row>
    <row r="619" spans="2:30">
      <c r="B619" s="16" t="s">
        <v>1</v>
      </c>
      <c r="C619" s="9" t="s">
        <v>24</v>
      </c>
      <c r="D619" s="8">
        <v>450</v>
      </c>
      <c r="E619" s="8">
        <v>0</v>
      </c>
      <c r="F619" s="8">
        <v>123.89</v>
      </c>
      <c r="G619" s="8">
        <v>0</v>
      </c>
      <c r="H619" s="8">
        <v>0</v>
      </c>
      <c r="I619" s="8">
        <v>123.82536</v>
      </c>
      <c r="J619" s="8">
        <v>0</v>
      </c>
      <c r="K619" s="8">
        <v>0</v>
      </c>
      <c r="L619" s="8">
        <v>0</v>
      </c>
      <c r="M619" s="8">
        <v>0</v>
      </c>
      <c r="N619" s="8">
        <v>0</v>
      </c>
      <c r="O619" s="8">
        <v>0</v>
      </c>
      <c r="P619" s="8">
        <v>0</v>
      </c>
      <c r="Q619" s="8">
        <v>0</v>
      </c>
      <c r="R619" s="8">
        <v>0</v>
      </c>
      <c r="S619" s="8">
        <v>0</v>
      </c>
      <c r="T619" s="8">
        <v>0</v>
      </c>
      <c r="U619" s="8">
        <v>0</v>
      </c>
      <c r="V619" s="8">
        <v>0</v>
      </c>
      <c r="W619" s="8">
        <v>0</v>
      </c>
      <c r="X619" s="8">
        <v>0</v>
      </c>
      <c r="Y619" s="8">
        <v>0</v>
      </c>
      <c r="Z619" s="22">
        <v>0</v>
      </c>
      <c r="AA619" s="8">
        <f t="shared" si="936"/>
        <v>0</v>
      </c>
      <c r="AB619" s="24">
        <v>0</v>
      </c>
      <c r="AC619" s="24">
        <f t="shared" si="915"/>
        <v>0</v>
      </c>
      <c r="AD619" s="25"/>
    </row>
    <row r="620" spans="2:30">
      <c r="B620" s="16" t="s">
        <v>1</v>
      </c>
      <c r="C620" s="9" t="s">
        <v>27</v>
      </c>
      <c r="D620" s="8">
        <v>19550</v>
      </c>
      <c r="E620" s="8">
        <v>0</v>
      </c>
      <c r="F620" s="8">
        <v>7066.75</v>
      </c>
      <c r="G620" s="8">
        <v>0</v>
      </c>
      <c r="H620" s="8">
        <v>0</v>
      </c>
      <c r="I620" s="8">
        <v>7056.9040500000001</v>
      </c>
      <c r="J620" s="8">
        <v>0</v>
      </c>
      <c r="K620" s="8">
        <v>0</v>
      </c>
      <c r="L620" s="8">
        <v>0</v>
      </c>
      <c r="M620" s="8">
        <v>0</v>
      </c>
      <c r="N620" s="8">
        <v>0</v>
      </c>
      <c r="O620" s="8">
        <v>0</v>
      </c>
      <c r="P620" s="8">
        <v>0</v>
      </c>
      <c r="Q620" s="8">
        <v>0</v>
      </c>
      <c r="R620" s="8">
        <v>0</v>
      </c>
      <c r="S620" s="8">
        <v>0</v>
      </c>
      <c r="T620" s="8">
        <v>0</v>
      </c>
      <c r="U620" s="8">
        <v>0</v>
      </c>
      <c r="V620" s="8">
        <v>0</v>
      </c>
      <c r="W620" s="8">
        <v>0</v>
      </c>
      <c r="X620" s="8">
        <v>0</v>
      </c>
      <c r="Y620" s="8">
        <v>0</v>
      </c>
      <c r="Z620" s="22">
        <v>0</v>
      </c>
      <c r="AA620" s="8">
        <f t="shared" si="936"/>
        <v>0</v>
      </c>
      <c r="AB620" s="24">
        <v>0</v>
      </c>
      <c r="AC620" s="24">
        <f t="shared" si="915"/>
        <v>0</v>
      </c>
      <c r="AD620" s="25"/>
    </row>
    <row r="621" spans="2:30">
      <c r="B621" s="16" t="s">
        <v>1</v>
      </c>
      <c r="C621" s="7" t="s">
        <v>32</v>
      </c>
      <c r="D621" s="8">
        <v>0</v>
      </c>
      <c r="E621" s="8">
        <v>0</v>
      </c>
      <c r="F621" s="8">
        <v>23.6</v>
      </c>
      <c r="G621" s="8">
        <v>0</v>
      </c>
      <c r="H621" s="8">
        <v>0</v>
      </c>
      <c r="I621" s="8">
        <v>23.6</v>
      </c>
      <c r="J621" s="8">
        <v>0</v>
      </c>
      <c r="K621" s="8">
        <v>0</v>
      </c>
      <c r="L621" s="8">
        <v>0</v>
      </c>
      <c r="M621" s="8">
        <v>0</v>
      </c>
      <c r="N621" s="8">
        <v>0</v>
      </c>
      <c r="O621" s="8">
        <v>0</v>
      </c>
      <c r="P621" s="8">
        <v>0</v>
      </c>
      <c r="Q621" s="8">
        <v>0</v>
      </c>
      <c r="R621" s="8">
        <v>0</v>
      </c>
      <c r="S621" s="8">
        <v>0</v>
      </c>
      <c r="T621" s="8">
        <v>0</v>
      </c>
      <c r="U621" s="8">
        <v>0</v>
      </c>
      <c r="V621" s="8">
        <v>0</v>
      </c>
      <c r="W621" s="8">
        <v>0</v>
      </c>
      <c r="X621" s="8">
        <v>0</v>
      </c>
      <c r="Y621" s="8">
        <v>0</v>
      </c>
      <c r="Z621" s="22">
        <v>0</v>
      </c>
      <c r="AA621" s="8">
        <f t="shared" si="936"/>
        <v>0</v>
      </c>
      <c r="AB621" s="24">
        <v>0</v>
      </c>
      <c r="AC621" s="24">
        <f t="shared" si="915"/>
        <v>0</v>
      </c>
      <c r="AD621" s="25"/>
    </row>
    <row r="622" spans="2:30" ht="30">
      <c r="B622" s="16" t="s">
        <v>217</v>
      </c>
      <c r="C622" s="5" t="s">
        <v>220</v>
      </c>
      <c r="D622" s="6">
        <f t="shared" ref="D622:E624" si="964">SUM(D628,D633,D637,D641)</f>
        <v>0</v>
      </c>
      <c r="E622" s="6">
        <f t="shared" si="964"/>
        <v>0</v>
      </c>
      <c r="F622" s="6">
        <f t="shared" ref="F622:H624" si="965">SUM(F628,F633,F637,F641)</f>
        <v>0</v>
      </c>
      <c r="G622" s="6">
        <f t="shared" si="965"/>
        <v>0</v>
      </c>
      <c r="H622" s="6">
        <f t="shared" si="965"/>
        <v>0</v>
      </c>
      <c r="I622" s="6">
        <f t="shared" ref="I622:L624" si="966">SUM(I628,I633,I637,I641)</f>
        <v>0</v>
      </c>
      <c r="J622" s="6">
        <f t="shared" si="966"/>
        <v>0</v>
      </c>
      <c r="K622" s="6">
        <f t="shared" si="966"/>
        <v>0</v>
      </c>
      <c r="L622" s="6">
        <f t="shared" si="966"/>
        <v>0</v>
      </c>
      <c r="M622" s="6">
        <f t="shared" ref="M622:N624" si="967">SUM(M628,M633,M637,M641)</f>
        <v>239000</v>
      </c>
      <c r="N622" s="6">
        <f t="shared" si="967"/>
        <v>0</v>
      </c>
      <c r="O622" s="6">
        <f t="shared" ref="O622:Q624" si="968">SUM(O628,O633,O637,O641)</f>
        <v>239000</v>
      </c>
      <c r="P622" s="6">
        <f t="shared" si="968"/>
        <v>3000</v>
      </c>
      <c r="Q622" s="6">
        <f t="shared" si="968"/>
        <v>0</v>
      </c>
      <c r="R622" s="6">
        <f t="shared" ref="R622:V624" si="969">SUM(R628,R633,R637,R641)</f>
        <v>71886.014739999984</v>
      </c>
      <c r="S622" s="6">
        <f t="shared" si="969"/>
        <v>2898.1272899999999</v>
      </c>
      <c r="T622" s="6">
        <f t="shared" si="969"/>
        <v>0</v>
      </c>
      <c r="U622" s="6">
        <f t="shared" si="969"/>
        <v>0</v>
      </c>
      <c r="V622" s="6">
        <f t="shared" si="969"/>
        <v>0</v>
      </c>
      <c r="W622" s="6">
        <f t="shared" ref="W622:X624" si="970">SUM(W628,W633,W637,W641)</f>
        <v>50656</v>
      </c>
      <c r="X622" s="6">
        <f t="shared" si="970"/>
        <v>0</v>
      </c>
      <c r="Y622" s="6">
        <f t="shared" ref="Y622:Z624" si="971">SUM(Y628,Y633,Y637,Y641)</f>
        <v>239000</v>
      </c>
      <c r="Z622" s="21">
        <f t="shared" si="971"/>
        <v>0</v>
      </c>
      <c r="AA622" s="6">
        <f t="shared" si="936"/>
        <v>188344</v>
      </c>
      <c r="AB622" s="12">
        <f t="shared" ref="AB622" si="972">SUM(AB628,AB633,AB637,AB641)</f>
        <v>0</v>
      </c>
      <c r="AC622" s="12">
        <f t="shared" si="915"/>
        <v>-239000</v>
      </c>
      <c r="AD622" s="25"/>
    </row>
    <row r="623" spans="2:30">
      <c r="B623" s="16" t="s">
        <v>1</v>
      </c>
      <c r="C623" s="7" t="s">
        <v>22</v>
      </c>
      <c r="D623" s="8">
        <f t="shared" si="964"/>
        <v>0</v>
      </c>
      <c r="E623" s="8">
        <f t="shared" si="964"/>
        <v>0</v>
      </c>
      <c r="F623" s="8">
        <f t="shared" si="965"/>
        <v>0</v>
      </c>
      <c r="G623" s="8">
        <f t="shared" si="965"/>
        <v>0</v>
      </c>
      <c r="H623" s="8">
        <f t="shared" si="965"/>
        <v>0</v>
      </c>
      <c r="I623" s="8">
        <f t="shared" si="966"/>
        <v>0</v>
      </c>
      <c r="J623" s="8">
        <f t="shared" si="966"/>
        <v>0</v>
      </c>
      <c r="K623" s="8">
        <f t="shared" si="966"/>
        <v>0</v>
      </c>
      <c r="L623" s="8">
        <f t="shared" si="966"/>
        <v>0</v>
      </c>
      <c r="M623" s="8">
        <f t="shared" si="967"/>
        <v>234200</v>
      </c>
      <c r="N623" s="8">
        <f t="shared" si="967"/>
        <v>0</v>
      </c>
      <c r="O623" s="8">
        <f t="shared" si="968"/>
        <v>234195</v>
      </c>
      <c r="P623" s="8">
        <f t="shared" si="968"/>
        <v>3000</v>
      </c>
      <c r="Q623" s="8">
        <f t="shared" si="968"/>
        <v>0</v>
      </c>
      <c r="R623" s="8">
        <f t="shared" si="969"/>
        <v>69791.939190000005</v>
      </c>
      <c r="S623" s="8">
        <f t="shared" si="969"/>
        <v>2898.1272899999999</v>
      </c>
      <c r="T623" s="8">
        <f t="shared" si="969"/>
        <v>0</v>
      </c>
      <c r="U623" s="8">
        <f t="shared" si="969"/>
        <v>0</v>
      </c>
      <c r="V623" s="8">
        <f t="shared" si="969"/>
        <v>0</v>
      </c>
      <c r="W623" s="8">
        <f t="shared" si="970"/>
        <v>50656</v>
      </c>
      <c r="X623" s="8">
        <f t="shared" si="970"/>
        <v>0</v>
      </c>
      <c r="Y623" s="8">
        <f t="shared" si="971"/>
        <v>239000</v>
      </c>
      <c r="Z623" s="22">
        <f t="shared" si="971"/>
        <v>0</v>
      </c>
      <c r="AA623" s="8">
        <f t="shared" si="936"/>
        <v>188344</v>
      </c>
      <c r="AB623" s="24">
        <f t="shared" ref="AB623" si="973">SUM(AB629,AB634,AB638,AB642)</f>
        <v>0</v>
      </c>
      <c r="AC623" s="24">
        <f t="shared" si="915"/>
        <v>-239000</v>
      </c>
      <c r="AD623" s="25"/>
    </row>
    <row r="624" spans="2:30">
      <c r="B624" s="16" t="s">
        <v>1</v>
      </c>
      <c r="C624" s="9" t="s">
        <v>24</v>
      </c>
      <c r="D624" s="8">
        <f t="shared" si="964"/>
        <v>0</v>
      </c>
      <c r="E624" s="8">
        <f t="shared" si="964"/>
        <v>0</v>
      </c>
      <c r="F624" s="8">
        <f t="shared" si="965"/>
        <v>0</v>
      </c>
      <c r="G624" s="8">
        <f t="shared" si="965"/>
        <v>0</v>
      </c>
      <c r="H624" s="8">
        <f t="shared" si="965"/>
        <v>0</v>
      </c>
      <c r="I624" s="8">
        <f t="shared" si="966"/>
        <v>0</v>
      </c>
      <c r="J624" s="8">
        <f t="shared" si="966"/>
        <v>0</v>
      </c>
      <c r="K624" s="8">
        <f t="shared" si="966"/>
        <v>0</v>
      </c>
      <c r="L624" s="8">
        <f t="shared" si="966"/>
        <v>0</v>
      </c>
      <c r="M624" s="8">
        <f t="shared" si="967"/>
        <v>150000</v>
      </c>
      <c r="N624" s="8">
        <f t="shared" si="967"/>
        <v>0</v>
      </c>
      <c r="O624" s="8">
        <f t="shared" si="968"/>
        <v>143995</v>
      </c>
      <c r="P624" s="8">
        <f t="shared" si="968"/>
        <v>3000</v>
      </c>
      <c r="Q624" s="8">
        <f t="shared" si="968"/>
        <v>0</v>
      </c>
      <c r="R624" s="8">
        <f t="shared" si="969"/>
        <v>47583.298179999998</v>
      </c>
      <c r="S624" s="8">
        <f t="shared" si="969"/>
        <v>2898.1272899999999</v>
      </c>
      <c r="T624" s="8">
        <f t="shared" si="969"/>
        <v>0</v>
      </c>
      <c r="U624" s="8">
        <f t="shared" si="969"/>
        <v>0</v>
      </c>
      <c r="V624" s="8">
        <f t="shared" si="969"/>
        <v>0</v>
      </c>
      <c r="W624" s="8">
        <f t="shared" si="970"/>
        <v>50656</v>
      </c>
      <c r="X624" s="8">
        <f t="shared" si="970"/>
        <v>0</v>
      </c>
      <c r="Y624" s="8">
        <f t="shared" si="971"/>
        <v>239000</v>
      </c>
      <c r="Z624" s="22">
        <f t="shared" si="971"/>
        <v>0</v>
      </c>
      <c r="AA624" s="8">
        <f t="shared" si="936"/>
        <v>188344</v>
      </c>
      <c r="AB624" s="24">
        <f t="shared" ref="AB624" si="974">SUM(AB630,AB635,AB639,AB643)</f>
        <v>0</v>
      </c>
      <c r="AC624" s="24">
        <f t="shared" si="915"/>
        <v>-239000</v>
      </c>
      <c r="AD624" s="25"/>
    </row>
    <row r="625" spans="2:30">
      <c r="B625" s="16" t="s">
        <v>1</v>
      </c>
      <c r="C625" s="9" t="s">
        <v>25</v>
      </c>
      <c r="D625" s="8">
        <f t="shared" ref="D625:Z625" si="975">SUM(D631)</f>
        <v>0</v>
      </c>
      <c r="E625" s="8">
        <f t="shared" si="975"/>
        <v>0</v>
      </c>
      <c r="F625" s="8">
        <f t="shared" si="975"/>
        <v>0</v>
      </c>
      <c r="G625" s="8">
        <f t="shared" si="975"/>
        <v>0</v>
      </c>
      <c r="H625" s="8">
        <f t="shared" si="975"/>
        <v>0</v>
      </c>
      <c r="I625" s="8">
        <f t="shared" si="975"/>
        <v>0</v>
      </c>
      <c r="J625" s="8">
        <f t="shared" si="975"/>
        <v>0</v>
      </c>
      <c r="K625" s="8">
        <f t="shared" si="975"/>
        <v>0</v>
      </c>
      <c r="L625" s="8">
        <f t="shared" si="975"/>
        <v>0</v>
      </c>
      <c r="M625" s="8">
        <f t="shared" si="975"/>
        <v>3200</v>
      </c>
      <c r="N625" s="8">
        <f t="shared" si="975"/>
        <v>0</v>
      </c>
      <c r="O625" s="8">
        <f t="shared" si="975"/>
        <v>3200</v>
      </c>
      <c r="P625" s="8">
        <f t="shared" si="975"/>
        <v>0</v>
      </c>
      <c r="Q625" s="8">
        <f t="shared" si="975"/>
        <v>0</v>
      </c>
      <c r="R625" s="8">
        <f t="shared" si="975"/>
        <v>786.4</v>
      </c>
      <c r="S625" s="8">
        <f t="shared" si="975"/>
        <v>0</v>
      </c>
      <c r="T625" s="8">
        <f t="shared" si="975"/>
        <v>0</v>
      </c>
      <c r="U625" s="8">
        <f t="shared" si="975"/>
        <v>0</v>
      </c>
      <c r="V625" s="8">
        <f t="shared" si="975"/>
        <v>0</v>
      </c>
      <c r="W625" s="8">
        <f t="shared" si="975"/>
        <v>0</v>
      </c>
      <c r="X625" s="8">
        <f t="shared" si="975"/>
        <v>0</v>
      </c>
      <c r="Y625" s="8">
        <f t="shared" si="975"/>
        <v>0</v>
      </c>
      <c r="Z625" s="22">
        <f t="shared" si="975"/>
        <v>0</v>
      </c>
      <c r="AA625" s="8">
        <f t="shared" si="936"/>
        <v>0</v>
      </c>
      <c r="AB625" s="24">
        <f t="shared" ref="AB625" si="976">SUM(AB631)</f>
        <v>0</v>
      </c>
      <c r="AC625" s="24">
        <f t="shared" si="915"/>
        <v>0</v>
      </c>
      <c r="AD625" s="25"/>
    </row>
    <row r="626" spans="2:30">
      <c r="B626" s="16" t="s">
        <v>1</v>
      </c>
      <c r="C626" s="9" t="s">
        <v>27</v>
      </c>
      <c r="D626" s="8">
        <f t="shared" ref="D626:Z626" si="977">SUM(D636)</f>
        <v>0</v>
      </c>
      <c r="E626" s="8">
        <f t="shared" si="977"/>
        <v>0</v>
      </c>
      <c r="F626" s="8">
        <f t="shared" si="977"/>
        <v>0</v>
      </c>
      <c r="G626" s="8">
        <f t="shared" si="977"/>
        <v>0</v>
      </c>
      <c r="H626" s="8">
        <f t="shared" si="977"/>
        <v>0</v>
      </c>
      <c r="I626" s="8">
        <f t="shared" si="977"/>
        <v>0</v>
      </c>
      <c r="J626" s="8">
        <f t="shared" si="977"/>
        <v>0</v>
      </c>
      <c r="K626" s="8">
        <f t="shared" si="977"/>
        <v>0</v>
      </c>
      <c r="L626" s="8">
        <f t="shared" si="977"/>
        <v>0</v>
      </c>
      <c r="M626" s="8">
        <f t="shared" si="977"/>
        <v>81000</v>
      </c>
      <c r="N626" s="8">
        <f t="shared" si="977"/>
        <v>0</v>
      </c>
      <c r="O626" s="8">
        <f t="shared" si="977"/>
        <v>87000</v>
      </c>
      <c r="P626" s="8">
        <f t="shared" si="977"/>
        <v>0</v>
      </c>
      <c r="Q626" s="8">
        <f t="shared" si="977"/>
        <v>0</v>
      </c>
      <c r="R626" s="8">
        <f t="shared" si="977"/>
        <v>21422.241010000002</v>
      </c>
      <c r="S626" s="8">
        <f t="shared" si="977"/>
        <v>0</v>
      </c>
      <c r="T626" s="8">
        <f t="shared" si="977"/>
        <v>0</v>
      </c>
      <c r="U626" s="8">
        <f t="shared" si="977"/>
        <v>0</v>
      </c>
      <c r="V626" s="8">
        <f t="shared" si="977"/>
        <v>0</v>
      </c>
      <c r="W626" s="8">
        <f t="shared" si="977"/>
        <v>0</v>
      </c>
      <c r="X626" s="8">
        <f t="shared" si="977"/>
        <v>0</v>
      </c>
      <c r="Y626" s="8">
        <f t="shared" si="977"/>
        <v>0</v>
      </c>
      <c r="Z626" s="22">
        <f t="shared" si="977"/>
        <v>0</v>
      </c>
      <c r="AA626" s="8">
        <f t="shared" si="936"/>
        <v>0</v>
      </c>
      <c r="AB626" s="24">
        <f t="shared" ref="AB626" si="978">SUM(AB636)</f>
        <v>0</v>
      </c>
      <c r="AC626" s="24">
        <f t="shared" si="915"/>
        <v>0</v>
      </c>
      <c r="AD626" s="25"/>
    </row>
    <row r="627" spans="2:30">
      <c r="B627" s="16" t="s">
        <v>1</v>
      </c>
      <c r="C627" s="7" t="s">
        <v>32</v>
      </c>
      <c r="D627" s="8">
        <f t="shared" ref="D627:Z627" si="979">SUM(D632,D640)</f>
        <v>0</v>
      </c>
      <c r="E627" s="8">
        <f t="shared" si="979"/>
        <v>0</v>
      </c>
      <c r="F627" s="8">
        <f t="shared" si="979"/>
        <v>0</v>
      </c>
      <c r="G627" s="8">
        <f t="shared" si="979"/>
        <v>0</v>
      </c>
      <c r="H627" s="8">
        <f t="shared" si="979"/>
        <v>0</v>
      </c>
      <c r="I627" s="8">
        <f t="shared" si="979"/>
        <v>0</v>
      </c>
      <c r="J627" s="8">
        <f t="shared" si="979"/>
        <v>0</v>
      </c>
      <c r="K627" s="8">
        <f t="shared" si="979"/>
        <v>0</v>
      </c>
      <c r="L627" s="8">
        <f t="shared" si="979"/>
        <v>0</v>
      </c>
      <c r="M627" s="8">
        <f t="shared" si="979"/>
        <v>4800</v>
      </c>
      <c r="N627" s="8">
        <f t="shared" si="979"/>
        <v>0</v>
      </c>
      <c r="O627" s="8">
        <f t="shared" si="979"/>
        <v>4805</v>
      </c>
      <c r="P627" s="8">
        <f t="shared" si="979"/>
        <v>0</v>
      </c>
      <c r="Q627" s="8">
        <f t="shared" si="979"/>
        <v>0</v>
      </c>
      <c r="R627" s="8">
        <f t="shared" si="979"/>
        <v>2094.07555</v>
      </c>
      <c r="S627" s="8">
        <f t="shared" si="979"/>
        <v>0</v>
      </c>
      <c r="T627" s="8">
        <f t="shared" si="979"/>
        <v>0</v>
      </c>
      <c r="U627" s="8">
        <f t="shared" si="979"/>
        <v>0</v>
      </c>
      <c r="V627" s="8">
        <f t="shared" si="979"/>
        <v>0</v>
      </c>
      <c r="W627" s="8">
        <f t="shared" si="979"/>
        <v>0</v>
      </c>
      <c r="X627" s="8">
        <f t="shared" si="979"/>
        <v>0</v>
      </c>
      <c r="Y627" s="8">
        <f t="shared" si="979"/>
        <v>0</v>
      </c>
      <c r="Z627" s="22">
        <f t="shared" si="979"/>
        <v>0</v>
      </c>
      <c r="AA627" s="8">
        <f t="shared" si="936"/>
        <v>0</v>
      </c>
      <c r="AB627" s="24">
        <f t="shared" ref="AB627" si="980">SUM(AB632,AB640)</f>
        <v>0</v>
      </c>
      <c r="AC627" s="24">
        <f t="shared" si="915"/>
        <v>0</v>
      </c>
      <c r="AD627" s="25"/>
    </row>
    <row r="628" spans="2:30" ht="60">
      <c r="B628" s="16" t="s">
        <v>221</v>
      </c>
      <c r="C628" s="5" t="s">
        <v>222</v>
      </c>
      <c r="D628" s="6">
        <f t="shared" ref="D628:Z628" si="981">SUM(D629,D632)</f>
        <v>0</v>
      </c>
      <c r="E628" s="6">
        <f t="shared" si="981"/>
        <v>0</v>
      </c>
      <c r="F628" s="6">
        <f t="shared" si="981"/>
        <v>0</v>
      </c>
      <c r="G628" s="6">
        <f t="shared" si="981"/>
        <v>0</v>
      </c>
      <c r="H628" s="6">
        <f t="shared" si="981"/>
        <v>0</v>
      </c>
      <c r="I628" s="6">
        <f t="shared" si="981"/>
        <v>0</v>
      </c>
      <c r="J628" s="6">
        <f t="shared" si="981"/>
        <v>0</v>
      </c>
      <c r="K628" s="6">
        <f t="shared" si="981"/>
        <v>0</v>
      </c>
      <c r="L628" s="6">
        <f t="shared" si="981"/>
        <v>0</v>
      </c>
      <c r="M628" s="6">
        <f t="shared" si="981"/>
        <v>51200</v>
      </c>
      <c r="N628" s="6">
        <f t="shared" si="981"/>
        <v>0</v>
      </c>
      <c r="O628" s="6">
        <f t="shared" si="981"/>
        <v>127650</v>
      </c>
      <c r="P628" s="6">
        <f t="shared" si="981"/>
        <v>3000</v>
      </c>
      <c r="Q628" s="6">
        <f t="shared" si="981"/>
        <v>0</v>
      </c>
      <c r="R628" s="6">
        <f t="shared" si="981"/>
        <v>37328.131399999998</v>
      </c>
      <c r="S628" s="6">
        <f t="shared" si="981"/>
        <v>2898.1272899999999</v>
      </c>
      <c r="T628" s="6">
        <f t="shared" si="981"/>
        <v>0</v>
      </c>
      <c r="U628" s="6">
        <f t="shared" si="981"/>
        <v>0</v>
      </c>
      <c r="V628" s="6">
        <f t="shared" si="981"/>
        <v>0</v>
      </c>
      <c r="W628" s="12">
        <f t="shared" si="981"/>
        <v>50656</v>
      </c>
      <c r="X628" s="12">
        <f t="shared" si="981"/>
        <v>0</v>
      </c>
      <c r="Y628" s="12">
        <f t="shared" si="981"/>
        <v>239000</v>
      </c>
      <c r="Z628" s="21">
        <f t="shared" si="981"/>
        <v>0</v>
      </c>
      <c r="AA628" s="6">
        <f t="shared" si="936"/>
        <v>188344</v>
      </c>
      <c r="AB628" s="244">
        <f t="shared" ref="AB628" si="982">SUM(AB629,AB632)</f>
        <v>0</v>
      </c>
      <c r="AC628" s="244">
        <f t="shared" si="915"/>
        <v>-239000</v>
      </c>
      <c r="AD628" s="7" t="s">
        <v>1068</v>
      </c>
    </row>
    <row r="629" spans="2:30">
      <c r="B629" s="16" t="s">
        <v>1</v>
      </c>
      <c r="C629" s="7" t="s">
        <v>22</v>
      </c>
      <c r="D629" s="8">
        <f t="shared" ref="D629:Z629" si="983">SUM(D630:D631)</f>
        <v>0</v>
      </c>
      <c r="E629" s="8">
        <f t="shared" si="983"/>
        <v>0</v>
      </c>
      <c r="F629" s="8">
        <f t="shared" si="983"/>
        <v>0</v>
      </c>
      <c r="G629" s="8">
        <f t="shared" si="983"/>
        <v>0</v>
      </c>
      <c r="H629" s="8">
        <f t="shared" si="983"/>
        <v>0</v>
      </c>
      <c r="I629" s="8">
        <f t="shared" si="983"/>
        <v>0</v>
      </c>
      <c r="J629" s="8">
        <f t="shared" si="983"/>
        <v>0</v>
      </c>
      <c r="K629" s="8">
        <f t="shared" si="983"/>
        <v>0</v>
      </c>
      <c r="L629" s="8">
        <f t="shared" si="983"/>
        <v>0</v>
      </c>
      <c r="M629" s="8">
        <f t="shared" si="983"/>
        <v>48200</v>
      </c>
      <c r="N629" s="8">
        <f t="shared" si="983"/>
        <v>0</v>
      </c>
      <c r="O629" s="8">
        <f t="shared" si="983"/>
        <v>123996</v>
      </c>
      <c r="P629" s="8">
        <f t="shared" si="983"/>
        <v>3000</v>
      </c>
      <c r="Q629" s="8">
        <f t="shared" si="983"/>
        <v>0</v>
      </c>
      <c r="R629" s="8">
        <f t="shared" si="983"/>
        <v>35897.965850000001</v>
      </c>
      <c r="S629" s="8">
        <f t="shared" si="983"/>
        <v>2898.1272899999999</v>
      </c>
      <c r="T629" s="8">
        <f t="shared" si="983"/>
        <v>0</v>
      </c>
      <c r="U629" s="8">
        <f t="shared" si="983"/>
        <v>0</v>
      </c>
      <c r="V629" s="8">
        <f t="shared" si="983"/>
        <v>0</v>
      </c>
      <c r="W629" s="8">
        <f t="shared" si="983"/>
        <v>50656</v>
      </c>
      <c r="X629" s="8">
        <f t="shared" si="983"/>
        <v>0</v>
      </c>
      <c r="Y629" s="8">
        <f t="shared" si="983"/>
        <v>239000</v>
      </c>
      <c r="Z629" s="22">
        <f t="shared" si="983"/>
        <v>0</v>
      </c>
      <c r="AA629" s="8">
        <f t="shared" si="936"/>
        <v>188344</v>
      </c>
      <c r="AB629" s="24">
        <f t="shared" ref="AB629" si="984">SUM(AB630:AB631)</f>
        <v>0</v>
      </c>
      <c r="AC629" s="24">
        <f t="shared" si="915"/>
        <v>-239000</v>
      </c>
      <c r="AD629" s="25"/>
    </row>
    <row r="630" spans="2:30">
      <c r="B630" s="16" t="s">
        <v>1</v>
      </c>
      <c r="C630" s="9" t="s">
        <v>24</v>
      </c>
      <c r="D630" s="8">
        <v>0</v>
      </c>
      <c r="E630" s="8">
        <v>0</v>
      </c>
      <c r="F630" s="8">
        <v>0</v>
      </c>
      <c r="G630" s="8">
        <v>0</v>
      </c>
      <c r="H630" s="8">
        <v>0</v>
      </c>
      <c r="I630" s="8">
        <v>0</v>
      </c>
      <c r="J630" s="8">
        <v>0</v>
      </c>
      <c r="K630" s="8">
        <v>0</v>
      </c>
      <c r="L630" s="8">
        <v>0</v>
      </c>
      <c r="M630" s="8">
        <v>45000</v>
      </c>
      <c r="N630" s="8">
        <v>0</v>
      </c>
      <c r="O630" s="8">
        <v>120796</v>
      </c>
      <c r="P630" s="8">
        <v>3000</v>
      </c>
      <c r="Q630" s="8">
        <v>0</v>
      </c>
      <c r="R630" s="8">
        <v>35111.565849999999</v>
      </c>
      <c r="S630" s="8">
        <v>2898.1272899999999</v>
      </c>
      <c r="T630" s="8">
        <v>0</v>
      </c>
      <c r="U630" s="8">
        <v>0</v>
      </c>
      <c r="V630" s="8">
        <v>0</v>
      </c>
      <c r="W630" s="8">
        <v>50656</v>
      </c>
      <c r="X630" s="8">
        <v>0</v>
      </c>
      <c r="Y630" s="8">
        <v>239000</v>
      </c>
      <c r="Z630" s="22">
        <v>0</v>
      </c>
      <c r="AA630" s="8">
        <f t="shared" si="936"/>
        <v>188344</v>
      </c>
      <c r="AB630" s="24">
        <v>0</v>
      </c>
      <c r="AC630" s="24">
        <f t="shared" si="915"/>
        <v>-239000</v>
      </c>
      <c r="AD630" s="25"/>
    </row>
    <row r="631" spans="2:30">
      <c r="B631" s="16" t="s">
        <v>1</v>
      </c>
      <c r="C631" s="9" t="s">
        <v>25</v>
      </c>
      <c r="D631" s="8">
        <v>0</v>
      </c>
      <c r="E631" s="8">
        <v>0</v>
      </c>
      <c r="F631" s="8">
        <v>0</v>
      </c>
      <c r="G631" s="8">
        <v>0</v>
      </c>
      <c r="H631" s="8">
        <v>0</v>
      </c>
      <c r="I631" s="8">
        <v>0</v>
      </c>
      <c r="J631" s="8">
        <v>0</v>
      </c>
      <c r="K631" s="8">
        <v>0</v>
      </c>
      <c r="L631" s="8">
        <v>0</v>
      </c>
      <c r="M631" s="8">
        <v>3200</v>
      </c>
      <c r="N631" s="8">
        <v>0</v>
      </c>
      <c r="O631" s="8">
        <v>3200</v>
      </c>
      <c r="P631" s="8">
        <v>0</v>
      </c>
      <c r="Q631" s="8">
        <v>0</v>
      </c>
      <c r="R631" s="8">
        <v>786.4</v>
      </c>
      <c r="S631" s="8">
        <v>0</v>
      </c>
      <c r="T631" s="8">
        <v>0</v>
      </c>
      <c r="U631" s="8">
        <v>0</v>
      </c>
      <c r="V631" s="8">
        <v>0</v>
      </c>
      <c r="W631" s="8">
        <v>0</v>
      </c>
      <c r="X631" s="8">
        <v>0</v>
      </c>
      <c r="Y631" s="8">
        <v>0</v>
      </c>
      <c r="Z631" s="22">
        <v>0</v>
      </c>
      <c r="AA631" s="8">
        <f t="shared" si="936"/>
        <v>0</v>
      </c>
      <c r="AB631" s="24">
        <v>0</v>
      </c>
      <c r="AC631" s="24">
        <f t="shared" si="915"/>
        <v>0</v>
      </c>
      <c r="AD631" s="25"/>
    </row>
    <row r="632" spans="2:30">
      <c r="B632" s="16" t="s">
        <v>1</v>
      </c>
      <c r="C632" s="7" t="s">
        <v>32</v>
      </c>
      <c r="D632" s="8">
        <v>0</v>
      </c>
      <c r="E632" s="8">
        <v>0</v>
      </c>
      <c r="F632" s="8">
        <v>0</v>
      </c>
      <c r="G632" s="8">
        <v>0</v>
      </c>
      <c r="H632" s="8">
        <v>0</v>
      </c>
      <c r="I632" s="8">
        <v>0</v>
      </c>
      <c r="J632" s="8">
        <v>0</v>
      </c>
      <c r="K632" s="8">
        <v>0</v>
      </c>
      <c r="L632" s="8">
        <v>0</v>
      </c>
      <c r="M632" s="8">
        <v>3000</v>
      </c>
      <c r="N632" s="8">
        <v>0</v>
      </c>
      <c r="O632" s="8">
        <v>3654</v>
      </c>
      <c r="P632" s="8">
        <v>0</v>
      </c>
      <c r="Q632" s="8">
        <v>0</v>
      </c>
      <c r="R632" s="8">
        <v>1430.1655499999999</v>
      </c>
      <c r="S632" s="8">
        <v>0</v>
      </c>
      <c r="T632" s="8">
        <v>0</v>
      </c>
      <c r="U632" s="8">
        <v>0</v>
      </c>
      <c r="V632" s="8">
        <v>0</v>
      </c>
      <c r="W632" s="8">
        <v>0</v>
      </c>
      <c r="X632" s="8">
        <v>0</v>
      </c>
      <c r="Y632" s="8">
        <v>0</v>
      </c>
      <c r="Z632" s="22">
        <v>0</v>
      </c>
      <c r="AA632" s="8">
        <f t="shared" si="936"/>
        <v>0</v>
      </c>
      <c r="AB632" s="24">
        <v>0</v>
      </c>
      <c r="AC632" s="24">
        <f t="shared" si="915"/>
        <v>0</v>
      </c>
      <c r="AD632" s="25"/>
    </row>
    <row r="633" spans="2:30" ht="45">
      <c r="B633" s="16" t="s">
        <v>223</v>
      </c>
      <c r="C633" s="5" t="s">
        <v>224</v>
      </c>
      <c r="D633" s="6">
        <f t="shared" ref="D633:AB633" si="985">SUM(D634)</f>
        <v>0</v>
      </c>
      <c r="E633" s="6">
        <f t="shared" si="985"/>
        <v>0</v>
      </c>
      <c r="F633" s="6">
        <f t="shared" si="985"/>
        <v>0</v>
      </c>
      <c r="G633" s="6">
        <f t="shared" si="985"/>
        <v>0</v>
      </c>
      <c r="H633" s="6">
        <f t="shared" si="985"/>
        <v>0</v>
      </c>
      <c r="I633" s="6">
        <f t="shared" si="985"/>
        <v>0</v>
      </c>
      <c r="J633" s="6">
        <f t="shared" si="985"/>
        <v>0</v>
      </c>
      <c r="K633" s="6">
        <f t="shared" si="985"/>
        <v>0</v>
      </c>
      <c r="L633" s="6">
        <f t="shared" si="985"/>
        <v>0</v>
      </c>
      <c r="M633" s="6">
        <f t="shared" si="985"/>
        <v>89000</v>
      </c>
      <c r="N633" s="6">
        <f t="shared" si="985"/>
        <v>0</v>
      </c>
      <c r="O633" s="6">
        <f t="shared" si="985"/>
        <v>89000</v>
      </c>
      <c r="P633" s="6">
        <f t="shared" si="985"/>
        <v>0</v>
      </c>
      <c r="Q633" s="6">
        <f t="shared" si="985"/>
        <v>0</v>
      </c>
      <c r="R633" s="6">
        <f t="shared" si="985"/>
        <v>21967.654270000003</v>
      </c>
      <c r="S633" s="6">
        <f t="shared" si="985"/>
        <v>0</v>
      </c>
      <c r="T633" s="6">
        <f t="shared" si="985"/>
        <v>0</v>
      </c>
      <c r="U633" s="6">
        <f t="shared" si="985"/>
        <v>0</v>
      </c>
      <c r="V633" s="6">
        <f t="shared" si="985"/>
        <v>0</v>
      </c>
      <c r="W633" s="6">
        <f t="shared" si="985"/>
        <v>0</v>
      </c>
      <c r="X633" s="6">
        <f t="shared" si="985"/>
        <v>0</v>
      </c>
      <c r="Y633" s="6">
        <f t="shared" si="985"/>
        <v>0</v>
      </c>
      <c r="Z633" s="21">
        <f t="shared" si="985"/>
        <v>0</v>
      </c>
      <c r="AA633" s="6">
        <f t="shared" si="936"/>
        <v>0</v>
      </c>
      <c r="AB633" s="12">
        <f t="shared" si="985"/>
        <v>0</v>
      </c>
      <c r="AC633" s="12">
        <f t="shared" si="915"/>
        <v>0</v>
      </c>
      <c r="AD633" s="25"/>
    </row>
    <row r="634" spans="2:30">
      <c r="B634" s="16" t="s">
        <v>1</v>
      </c>
      <c r="C634" s="7" t="s">
        <v>22</v>
      </c>
      <c r="D634" s="8">
        <f t="shared" ref="D634:Z634" si="986">SUM(D635:D636)</f>
        <v>0</v>
      </c>
      <c r="E634" s="8">
        <f t="shared" si="986"/>
        <v>0</v>
      </c>
      <c r="F634" s="8">
        <f t="shared" si="986"/>
        <v>0</v>
      </c>
      <c r="G634" s="8">
        <f t="shared" si="986"/>
        <v>0</v>
      </c>
      <c r="H634" s="8">
        <f t="shared" si="986"/>
        <v>0</v>
      </c>
      <c r="I634" s="8">
        <f t="shared" si="986"/>
        <v>0</v>
      </c>
      <c r="J634" s="8">
        <f t="shared" si="986"/>
        <v>0</v>
      </c>
      <c r="K634" s="8">
        <f t="shared" si="986"/>
        <v>0</v>
      </c>
      <c r="L634" s="8">
        <f t="shared" si="986"/>
        <v>0</v>
      </c>
      <c r="M634" s="8">
        <f t="shared" si="986"/>
        <v>89000</v>
      </c>
      <c r="N634" s="8">
        <f t="shared" si="986"/>
        <v>0</v>
      </c>
      <c r="O634" s="8">
        <f t="shared" si="986"/>
        <v>89000</v>
      </c>
      <c r="P634" s="8">
        <f t="shared" si="986"/>
        <v>0</v>
      </c>
      <c r="Q634" s="8">
        <f t="shared" si="986"/>
        <v>0</v>
      </c>
      <c r="R634" s="8">
        <f t="shared" si="986"/>
        <v>21967.654270000003</v>
      </c>
      <c r="S634" s="8">
        <f t="shared" si="986"/>
        <v>0</v>
      </c>
      <c r="T634" s="8">
        <f t="shared" si="986"/>
        <v>0</v>
      </c>
      <c r="U634" s="8">
        <f t="shared" si="986"/>
        <v>0</v>
      </c>
      <c r="V634" s="8">
        <f t="shared" si="986"/>
        <v>0</v>
      </c>
      <c r="W634" s="8">
        <f t="shared" si="986"/>
        <v>0</v>
      </c>
      <c r="X634" s="8">
        <f t="shared" si="986"/>
        <v>0</v>
      </c>
      <c r="Y634" s="8">
        <f t="shared" si="986"/>
        <v>0</v>
      </c>
      <c r="Z634" s="22">
        <f t="shared" si="986"/>
        <v>0</v>
      </c>
      <c r="AA634" s="8">
        <f t="shared" si="936"/>
        <v>0</v>
      </c>
      <c r="AB634" s="24">
        <f t="shared" ref="AB634" si="987">SUM(AB635:AB636)</f>
        <v>0</v>
      </c>
      <c r="AC634" s="24">
        <f t="shared" si="915"/>
        <v>0</v>
      </c>
      <c r="AD634" s="25"/>
    </row>
    <row r="635" spans="2:30">
      <c r="B635" s="16" t="s">
        <v>1</v>
      </c>
      <c r="C635" s="9" t="s">
        <v>24</v>
      </c>
      <c r="D635" s="8">
        <v>0</v>
      </c>
      <c r="E635" s="8">
        <v>0</v>
      </c>
      <c r="F635" s="8">
        <v>0</v>
      </c>
      <c r="G635" s="8">
        <v>0</v>
      </c>
      <c r="H635" s="8">
        <v>0</v>
      </c>
      <c r="I635" s="8">
        <v>0</v>
      </c>
      <c r="J635" s="8">
        <v>0</v>
      </c>
      <c r="K635" s="8">
        <v>0</v>
      </c>
      <c r="L635" s="8">
        <v>0</v>
      </c>
      <c r="M635" s="8">
        <v>8000</v>
      </c>
      <c r="N635" s="8">
        <v>0</v>
      </c>
      <c r="O635" s="8">
        <v>2000</v>
      </c>
      <c r="P635" s="8">
        <v>0</v>
      </c>
      <c r="Q635" s="8">
        <v>0</v>
      </c>
      <c r="R635" s="8">
        <v>545.41326000000004</v>
      </c>
      <c r="S635" s="8">
        <v>0</v>
      </c>
      <c r="T635" s="8">
        <v>0</v>
      </c>
      <c r="U635" s="8">
        <v>0</v>
      </c>
      <c r="V635" s="8">
        <v>0</v>
      </c>
      <c r="W635" s="8">
        <v>0</v>
      </c>
      <c r="X635" s="8">
        <v>0</v>
      </c>
      <c r="Y635" s="8">
        <v>0</v>
      </c>
      <c r="Z635" s="22">
        <v>0</v>
      </c>
      <c r="AA635" s="8">
        <f t="shared" si="936"/>
        <v>0</v>
      </c>
      <c r="AB635" s="24">
        <v>0</v>
      </c>
      <c r="AC635" s="24">
        <f t="shared" si="915"/>
        <v>0</v>
      </c>
      <c r="AD635" s="25"/>
    </row>
    <row r="636" spans="2:30">
      <c r="B636" s="16" t="s">
        <v>1</v>
      </c>
      <c r="C636" s="9" t="s">
        <v>27</v>
      </c>
      <c r="D636" s="8">
        <v>0</v>
      </c>
      <c r="E636" s="8">
        <v>0</v>
      </c>
      <c r="F636" s="8">
        <v>0</v>
      </c>
      <c r="G636" s="8">
        <v>0</v>
      </c>
      <c r="H636" s="8">
        <v>0</v>
      </c>
      <c r="I636" s="8">
        <v>0</v>
      </c>
      <c r="J636" s="8">
        <v>0</v>
      </c>
      <c r="K636" s="8">
        <v>0</v>
      </c>
      <c r="L636" s="8">
        <v>0</v>
      </c>
      <c r="M636" s="8">
        <v>81000</v>
      </c>
      <c r="N636" s="8">
        <v>0</v>
      </c>
      <c r="O636" s="8">
        <v>87000</v>
      </c>
      <c r="P636" s="8">
        <v>0</v>
      </c>
      <c r="Q636" s="8">
        <v>0</v>
      </c>
      <c r="R636" s="8">
        <v>21422.241010000002</v>
      </c>
      <c r="S636" s="8">
        <v>0</v>
      </c>
      <c r="T636" s="8">
        <v>0</v>
      </c>
      <c r="U636" s="8">
        <v>0</v>
      </c>
      <c r="V636" s="8">
        <v>0</v>
      </c>
      <c r="W636" s="8">
        <v>0</v>
      </c>
      <c r="X636" s="8">
        <v>0</v>
      </c>
      <c r="Y636" s="8">
        <v>0</v>
      </c>
      <c r="Z636" s="22">
        <v>0</v>
      </c>
      <c r="AA636" s="8">
        <f t="shared" si="936"/>
        <v>0</v>
      </c>
      <c r="AB636" s="24">
        <v>0</v>
      </c>
      <c r="AC636" s="24">
        <f t="shared" si="915"/>
        <v>0</v>
      </c>
      <c r="AD636" s="25"/>
    </row>
    <row r="637" spans="2:30" ht="45">
      <c r="B637" s="16" t="s">
        <v>225</v>
      </c>
      <c r="C637" s="5" t="s">
        <v>226</v>
      </c>
      <c r="D637" s="6">
        <f t="shared" ref="D637:Z637" si="988">SUM(D638,D640)</f>
        <v>0</v>
      </c>
      <c r="E637" s="6">
        <f t="shared" si="988"/>
        <v>0</v>
      </c>
      <c r="F637" s="6">
        <f t="shared" si="988"/>
        <v>0</v>
      </c>
      <c r="G637" s="6">
        <f t="shared" si="988"/>
        <v>0</v>
      </c>
      <c r="H637" s="6">
        <f t="shared" si="988"/>
        <v>0</v>
      </c>
      <c r="I637" s="6">
        <f t="shared" si="988"/>
        <v>0</v>
      </c>
      <c r="J637" s="6">
        <f t="shared" si="988"/>
        <v>0</v>
      </c>
      <c r="K637" s="6">
        <f t="shared" si="988"/>
        <v>0</v>
      </c>
      <c r="L637" s="6">
        <f t="shared" si="988"/>
        <v>0</v>
      </c>
      <c r="M637" s="6">
        <f t="shared" si="988"/>
        <v>98800</v>
      </c>
      <c r="N637" s="6">
        <f t="shared" si="988"/>
        <v>0</v>
      </c>
      <c r="O637" s="6">
        <f t="shared" si="988"/>
        <v>22050</v>
      </c>
      <c r="P637" s="6">
        <f t="shared" si="988"/>
        <v>0</v>
      </c>
      <c r="Q637" s="6">
        <f t="shared" si="988"/>
        <v>0</v>
      </c>
      <c r="R637" s="6">
        <f t="shared" si="988"/>
        <v>12482.213529999999</v>
      </c>
      <c r="S637" s="6">
        <f t="shared" si="988"/>
        <v>0</v>
      </c>
      <c r="T637" s="6">
        <f t="shared" si="988"/>
        <v>0</v>
      </c>
      <c r="U637" s="6">
        <f t="shared" si="988"/>
        <v>0</v>
      </c>
      <c r="V637" s="6">
        <f t="shared" si="988"/>
        <v>0</v>
      </c>
      <c r="W637" s="6">
        <f t="shared" si="988"/>
        <v>0</v>
      </c>
      <c r="X637" s="6">
        <f t="shared" si="988"/>
        <v>0</v>
      </c>
      <c r="Y637" s="6">
        <f t="shared" si="988"/>
        <v>0</v>
      </c>
      <c r="Z637" s="21">
        <f t="shared" si="988"/>
        <v>0</v>
      </c>
      <c r="AA637" s="6">
        <f t="shared" si="936"/>
        <v>0</v>
      </c>
      <c r="AB637" s="12">
        <f t="shared" ref="AB637" si="989">SUM(AB638,AB640)</f>
        <v>0</v>
      </c>
      <c r="AC637" s="12">
        <f t="shared" si="915"/>
        <v>0</v>
      </c>
      <c r="AD637" s="25"/>
    </row>
    <row r="638" spans="2:30">
      <c r="B638" s="16" t="s">
        <v>1</v>
      </c>
      <c r="C638" s="7" t="s">
        <v>22</v>
      </c>
      <c r="D638" s="8">
        <f t="shared" ref="D638:AB638" si="990">SUM(D639)</f>
        <v>0</v>
      </c>
      <c r="E638" s="8">
        <f t="shared" si="990"/>
        <v>0</v>
      </c>
      <c r="F638" s="8">
        <f t="shared" si="990"/>
        <v>0</v>
      </c>
      <c r="G638" s="8">
        <f t="shared" si="990"/>
        <v>0</v>
      </c>
      <c r="H638" s="8">
        <f t="shared" si="990"/>
        <v>0</v>
      </c>
      <c r="I638" s="8">
        <f t="shared" si="990"/>
        <v>0</v>
      </c>
      <c r="J638" s="8">
        <f t="shared" si="990"/>
        <v>0</v>
      </c>
      <c r="K638" s="8">
        <f t="shared" si="990"/>
        <v>0</v>
      </c>
      <c r="L638" s="8">
        <f t="shared" si="990"/>
        <v>0</v>
      </c>
      <c r="M638" s="8">
        <f t="shared" si="990"/>
        <v>97000</v>
      </c>
      <c r="N638" s="8">
        <f t="shared" si="990"/>
        <v>0</v>
      </c>
      <c r="O638" s="8">
        <f t="shared" si="990"/>
        <v>20899</v>
      </c>
      <c r="P638" s="8">
        <f t="shared" si="990"/>
        <v>0</v>
      </c>
      <c r="Q638" s="8">
        <f t="shared" si="990"/>
        <v>0</v>
      </c>
      <c r="R638" s="8">
        <f t="shared" si="990"/>
        <v>11818.303529999999</v>
      </c>
      <c r="S638" s="8">
        <f t="shared" si="990"/>
        <v>0</v>
      </c>
      <c r="T638" s="8">
        <f t="shared" si="990"/>
        <v>0</v>
      </c>
      <c r="U638" s="8">
        <f t="shared" si="990"/>
        <v>0</v>
      </c>
      <c r="V638" s="8">
        <f t="shared" si="990"/>
        <v>0</v>
      </c>
      <c r="W638" s="8">
        <f t="shared" si="990"/>
        <v>0</v>
      </c>
      <c r="X638" s="8">
        <f t="shared" si="990"/>
        <v>0</v>
      </c>
      <c r="Y638" s="8">
        <f t="shared" si="990"/>
        <v>0</v>
      </c>
      <c r="Z638" s="22">
        <f t="shared" si="990"/>
        <v>0</v>
      </c>
      <c r="AA638" s="8">
        <f t="shared" si="936"/>
        <v>0</v>
      </c>
      <c r="AB638" s="24">
        <f t="shared" si="990"/>
        <v>0</v>
      </c>
      <c r="AC638" s="24">
        <f t="shared" si="915"/>
        <v>0</v>
      </c>
      <c r="AD638" s="25"/>
    </row>
    <row r="639" spans="2:30">
      <c r="B639" s="16" t="s">
        <v>1</v>
      </c>
      <c r="C639" s="9" t="s">
        <v>24</v>
      </c>
      <c r="D639" s="8">
        <v>0</v>
      </c>
      <c r="E639" s="8">
        <v>0</v>
      </c>
      <c r="F639" s="8">
        <v>0</v>
      </c>
      <c r="G639" s="8">
        <v>0</v>
      </c>
      <c r="H639" s="8">
        <v>0</v>
      </c>
      <c r="I639" s="8">
        <v>0</v>
      </c>
      <c r="J639" s="8">
        <v>0</v>
      </c>
      <c r="K639" s="8">
        <v>0</v>
      </c>
      <c r="L639" s="8">
        <v>0</v>
      </c>
      <c r="M639" s="8">
        <v>97000</v>
      </c>
      <c r="N639" s="8">
        <v>0</v>
      </c>
      <c r="O639" s="8">
        <v>20899</v>
      </c>
      <c r="P639" s="8">
        <v>0</v>
      </c>
      <c r="Q639" s="8">
        <v>0</v>
      </c>
      <c r="R639" s="8">
        <v>11818.303529999999</v>
      </c>
      <c r="S639" s="8">
        <v>0</v>
      </c>
      <c r="T639" s="8">
        <v>0</v>
      </c>
      <c r="U639" s="8">
        <v>0</v>
      </c>
      <c r="V639" s="8">
        <v>0</v>
      </c>
      <c r="W639" s="8">
        <v>0</v>
      </c>
      <c r="X639" s="8">
        <v>0</v>
      </c>
      <c r="Y639" s="8">
        <v>0</v>
      </c>
      <c r="Z639" s="22">
        <v>0</v>
      </c>
      <c r="AA639" s="8">
        <f t="shared" si="936"/>
        <v>0</v>
      </c>
      <c r="AB639" s="24">
        <v>0</v>
      </c>
      <c r="AC639" s="24">
        <f t="shared" si="915"/>
        <v>0</v>
      </c>
      <c r="AD639" s="25"/>
    </row>
    <row r="640" spans="2:30">
      <c r="B640" s="16" t="s">
        <v>1</v>
      </c>
      <c r="C640" s="7" t="s">
        <v>32</v>
      </c>
      <c r="D640" s="8">
        <v>0</v>
      </c>
      <c r="E640" s="8">
        <v>0</v>
      </c>
      <c r="F640" s="8">
        <v>0</v>
      </c>
      <c r="G640" s="8">
        <v>0</v>
      </c>
      <c r="H640" s="8">
        <v>0</v>
      </c>
      <c r="I640" s="8">
        <v>0</v>
      </c>
      <c r="J640" s="8">
        <v>0</v>
      </c>
      <c r="K640" s="8">
        <v>0</v>
      </c>
      <c r="L640" s="8">
        <v>0</v>
      </c>
      <c r="M640" s="8">
        <v>1800</v>
      </c>
      <c r="N640" s="8">
        <v>0</v>
      </c>
      <c r="O640" s="8">
        <v>1151</v>
      </c>
      <c r="P640" s="8">
        <v>0</v>
      </c>
      <c r="Q640" s="8">
        <v>0</v>
      </c>
      <c r="R640" s="8">
        <v>663.91</v>
      </c>
      <c r="S640" s="8">
        <v>0</v>
      </c>
      <c r="T640" s="8">
        <v>0</v>
      </c>
      <c r="U640" s="8">
        <v>0</v>
      </c>
      <c r="V640" s="8">
        <v>0</v>
      </c>
      <c r="W640" s="8">
        <v>0</v>
      </c>
      <c r="X640" s="8">
        <v>0</v>
      </c>
      <c r="Y640" s="8">
        <v>0</v>
      </c>
      <c r="Z640" s="22">
        <v>0</v>
      </c>
      <c r="AA640" s="8">
        <f t="shared" si="936"/>
        <v>0</v>
      </c>
      <c r="AB640" s="24">
        <v>0</v>
      </c>
      <c r="AC640" s="24">
        <f t="shared" si="915"/>
        <v>0</v>
      </c>
      <c r="AD640" s="25"/>
    </row>
    <row r="641" spans="2:30" ht="30">
      <c r="B641" s="16" t="s">
        <v>227</v>
      </c>
      <c r="C641" s="5" t="s">
        <v>228</v>
      </c>
      <c r="D641" s="6">
        <f>SUM(D642)</f>
        <v>0</v>
      </c>
      <c r="E641" s="6">
        <f>SUM(E642)</f>
        <v>0</v>
      </c>
      <c r="F641" s="6">
        <f t="shared" ref="F641:H642" si="991">SUM(F642)</f>
        <v>0</v>
      </c>
      <c r="G641" s="6">
        <f t="shared" si="991"/>
        <v>0</v>
      </c>
      <c r="H641" s="6">
        <f t="shared" si="991"/>
        <v>0</v>
      </c>
      <c r="I641" s="6">
        <f t="shared" ref="I641:L642" si="992">SUM(I642)</f>
        <v>0</v>
      </c>
      <c r="J641" s="6">
        <f t="shared" si="992"/>
        <v>0</v>
      </c>
      <c r="K641" s="6">
        <f t="shared" si="992"/>
        <v>0</v>
      </c>
      <c r="L641" s="6">
        <f t="shared" si="992"/>
        <v>0</v>
      </c>
      <c r="M641" s="6">
        <f>SUM(M642)</f>
        <v>0</v>
      </c>
      <c r="N641" s="6">
        <f>SUM(N642)</f>
        <v>0</v>
      </c>
      <c r="O641" s="6">
        <f t="shared" ref="O641:Q642" si="993">SUM(O642)</f>
        <v>300</v>
      </c>
      <c r="P641" s="6">
        <f t="shared" si="993"/>
        <v>0</v>
      </c>
      <c r="Q641" s="6">
        <f t="shared" si="993"/>
        <v>0</v>
      </c>
      <c r="R641" s="6">
        <f t="shared" ref="R641:V642" si="994">SUM(R642)</f>
        <v>108.01554</v>
      </c>
      <c r="S641" s="6">
        <f t="shared" si="994"/>
        <v>0</v>
      </c>
      <c r="T641" s="6">
        <f t="shared" si="994"/>
        <v>0</v>
      </c>
      <c r="U641" s="6">
        <f t="shared" si="994"/>
        <v>0</v>
      </c>
      <c r="V641" s="6">
        <f t="shared" si="994"/>
        <v>0</v>
      </c>
      <c r="W641" s="6">
        <f t="shared" ref="W641:AB642" si="995">SUM(W642)</f>
        <v>0</v>
      </c>
      <c r="X641" s="6">
        <f t="shared" si="995"/>
        <v>0</v>
      </c>
      <c r="Y641" s="6">
        <f t="shared" si="995"/>
        <v>0</v>
      </c>
      <c r="Z641" s="21">
        <f t="shared" si="995"/>
        <v>0</v>
      </c>
      <c r="AA641" s="6">
        <f t="shared" si="936"/>
        <v>0</v>
      </c>
      <c r="AB641" s="12">
        <f t="shared" si="995"/>
        <v>0</v>
      </c>
      <c r="AC641" s="12">
        <f t="shared" si="915"/>
        <v>0</v>
      </c>
      <c r="AD641" s="25"/>
    </row>
    <row r="642" spans="2:30">
      <c r="B642" s="16" t="s">
        <v>1</v>
      </c>
      <c r="C642" s="7" t="s">
        <v>22</v>
      </c>
      <c r="D642" s="8">
        <f>SUM(D643)</f>
        <v>0</v>
      </c>
      <c r="E642" s="8">
        <f>SUM(E643)</f>
        <v>0</v>
      </c>
      <c r="F642" s="8">
        <f t="shared" si="991"/>
        <v>0</v>
      </c>
      <c r="G642" s="8">
        <f t="shared" si="991"/>
        <v>0</v>
      </c>
      <c r="H642" s="8">
        <f t="shared" si="991"/>
        <v>0</v>
      </c>
      <c r="I642" s="8">
        <f t="shared" si="992"/>
        <v>0</v>
      </c>
      <c r="J642" s="8">
        <f t="shared" si="992"/>
        <v>0</v>
      </c>
      <c r="K642" s="8">
        <f t="shared" si="992"/>
        <v>0</v>
      </c>
      <c r="L642" s="8">
        <f t="shared" si="992"/>
        <v>0</v>
      </c>
      <c r="M642" s="8">
        <f>SUM(M643)</f>
        <v>0</v>
      </c>
      <c r="N642" s="8">
        <f>SUM(N643)</f>
        <v>0</v>
      </c>
      <c r="O642" s="8">
        <f t="shared" si="993"/>
        <v>300</v>
      </c>
      <c r="P642" s="8">
        <f t="shared" si="993"/>
        <v>0</v>
      </c>
      <c r="Q642" s="8">
        <f t="shared" si="993"/>
        <v>0</v>
      </c>
      <c r="R642" s="8">
        <f t="shared" si="994"/>
        <v>108.01554</v>
      </c>
      <c r="S642" s="8">
        <f t="shared" si="994"/>
        <v>0</v>
      </c>
      <c r="T642" s="8">
        <f t="shared" si="994"/>
        <v>0</v>
      </c>
      <c r="U642" s="8">
        <f t="shared" si="994"/>
        <v>0</v>
      </c>
      <c r="V642" s="8">
        <f t="shared" si="994"/>
        <v>0</v>
      </c>
      <c r="W642" s="8">
        <f t="shared" si="995"/>
        <v>0</v>
      </c>
      <c r="X642" s="8">
        <f t="shared" si="995"/>
        <v>0</v>
      </c>
      <c r="Y642" s="8">
        <f t="shared" si="995"/>
        <v>0</v>
      </c>
      <c r="Z642" s="22">
        <f t="shared" si="995"/>
        <v>0</v>
      </c>
      <c r="AA642" s="8">
        <f t="shared" si="936"/>
        <v>0</v>
      </c>
      <c r="AB642" s="24">
        <f t="shared" si="995"/>
        <v>0</v>
      </c>
      <c r="AC642" s="24">
        <f t="shared" si="915"/>
        <v>0</v>
      </c>
      <c r="AD642" s="25"/>
    </row>
    <row r="643" spans="2:30">
      <c r="B643" s="16" t="s">
        <v>1</v>
      </c>
      <c r="C643" s="9" t="s">
        <v>24</v>
      </c>
      <c r="D643" s="8">
        <v>0</v>
      </c>
      <c r="E643" s="8">
        <v>0</v>
      </c>
      <c r="F643" s="8">
        <v>0</v>
      </c>
      <c r="G643" s="8">
        <v>0</v>
      </c>
      <c r="H643" s="8">
        <v>0</v>
      </c>
      <c r="I643" s="8">
        <v>0</v>
      </c>
      <c r="J643" s="8">
        <v>0</v>
      </c>
      <c r="K643" s="8">
        <v>0</v>
      </c>
      <c r="L643" s="8">
        <v>0</v>
      </c>
      <c r="M643" s="8">
        <v>0</v>
      </c>
      <c r="N643" s="8">
        <v>0</v>
      </c>
      <c r="O643" s="8">
        <v>300</v>
      </c>
      <c r="P643" s="8">
        <v>0</v>
      </c>
      <c r="Q643" s="8">
        <v>0</v>
      </c>
      <c r="R643" s="8">
        <v>108.01554</v>
      </c>
      <c r="S643" s="8">
        <v>0</v>
      </c>
      <c r="T643" s="8">
        <v>0</v>
      </c>
      <c r="U643" s="8">
        <v>0</v>
      </c>
      <c r="V643" s="8">
        <v>0</v>
      </c>
      <c r="W643" s="8">
        <v>0</v>
      </c>
      <c r="X643" s="8">
        <v>0</v>
      </c>
      <c r="Y643" s="8">
        <v>0</v>
      </c>
      <c r="Z643" s="22">
        <v>0</v>
      </c>
      <c r="AA643" s="8">
        <f t="shared" si="936"/>
        <v>0</v>
      </c>
      <c r="AB643" s="24">
        <v>0</v>
      </c>
      <c r="AC643" s="24">
        <f t="shared" si="915"/>
        <v>0</v>
      </c>
      <c r="AD643" s="25"/>
    </row>
    <row r="644" spans="2:30">
      <c r="B644" s="16" t="s">
        <v>229</v>
      </c>
      <c r="C644" s="5" t="s">
        <v>230</v>
      </c>
      <c r="D644" s="6">
        <f t="shared" ref="D644:AB644" si="996">SUM(D645)</f>
        <v>800</v>
      </c>
      <c r="E644" s="6">
        <f t="shared" si="996"/>
        <v>0</v>
      </c>
      <c r="F644" s="6">
        <f t="shared" si="996"/>
        <v>654.04</v>
      </c>
      <c r="G644" s="6">
        <f t="shared" si="996"/>
        <v>0</v>
      </c>
      <c r="H644" s="6">
        <f t="shared" si="996"/>
        <v>0</v>
      </c>
      <c r="I644" s="6">
        <f t="shared" si="996"/>
        <v>615.04999999999995</v>
      </c>
      <c r="J644" s="6">
        <f t="shared" si="996"/>
        <v>0</v>
      </c>
      <c r="K644" s="6">
        <f t="shared" si="996"/>
        <v>0</v>
      </c>
      <c r="L644" s="6">
        <f t="shared" si="996"/>
        <v>0</v>
      </c>
      <c r="M644" s="6">
        <f t="shared" si="996"/>
        <v>500</v>
      </c>
      <c r="N644" s="6">
        <f t="shared" si="996"/>
        <v>0</v>
      </c>
      <c r="O644" s="6">
        <f t="shared" si="996"/>
        <v>500</v>
      </c>
      <c r="P644" s="6">
        <f t="shared" si="996"/>
        <v>0</v>
      </c>
      <c r="Q644" s="6">
        <f t="shared" si="996"/>
        <v>0</v>
      </c>
      <c r="R644" s="6">
        <f t="shared" si="996"/>
        <v>46.15</v>
      </c>
      <c r="S644" s="6">
        <f t="shared" si="996"/>
        <v>0</v>
      </c>
      <c r="T644" s="6">
        <f t="shared" si="996"/>
        <v>0</v>
      </c>
      <c r="U644" s="6">
        <f t="shared" si="996"/>
        <v>0</v>
      </c>
      <c r="V644" s="6">
        <f t="shared" si="996"/>
        <v>0</v>
      </c>
      <c r="W644" s="6">
        <f t="shared" si="996"/>
        <v>800</v>
      </c>
      <c r="X644" s="6">
        <f t="shared" si="996"/>
        <v>0</v>
      </c>
      <c r="Y644" s="6">
        <f t="shared" si="996"/>
        <v>800</v>
      </c>
      <c r="Z644" s="21">
        <f t="shared" si="996"/>
        <v>0</v>
      </c>
      <c r="AA644" s="6">
        <f t="shared" si="936"/>
        <v>0</v>
      </c>
      <c r="AB644" s="12">
        <f t="shared" si="996"/>
        <v>500</v>
      </c>
      <c r="AC644" s="12">
        <f t="shared" si="915"/>
        <v>-300</v>
      </c>
      <c r="AD644" s="25"/>
    </row>
    <row r="645" spans="2:30">
      <c r="B645" s="16" t="s">
        <v>1</v>
      </c>
      <c r="C645" s="7" t="s">
        <v>22</v>
      </c>
      <c r="D645" s="8">
        <f t="shared" ref="D645:Z645" si="997">SUM(D646:D647)</f>
        <v>800</v>
      </c>
      <c r="E645" s="8">
        <f t="shared" si="997"/>
        <v>0</v>
      </c>
      <c r="F645" s="8">
        <f t="shared" si="997"/>
        <v>654.04</v>
      </c>
      <c r="G645" s="8">
        <f t="shared" si="997"/>
        <v>0</v>
      </c>
      <c r="H645" s="8">
        <f t="shared" si="997"/>
        <v>0</v>
      </c>
      <c r="I645" s="8">
        <f t="shared" si="997"/>
        <v>615.04999999999995</v>
      </c>
      <c r="J645" s="8">
        <f t="shared" si="997"/>
        <v>0</v>
      </c>
      <c r="K645" s="8">
        <f t="shared" si="997"/>
        <v>0</v>
      </c>
      <c r="L645" s="8">
        <f t="shared" si="997"/>
        <v>0</v>
      </c>
      <c r="M645" s="8">
        <f t="shared" si="997"/>
        <v>500</v>
      </c>
      <c r="N645" s="8">
        <f t="shared" si="997"/>
        <v>0</v>
      </c>
      <c r="O645" s="8">
        <f t="shared" si="997"/>
        <v>500</v>
      </c>
      <c r="P645" s="8">
        <f t="shared" si="997"/>
        <v>0</v>
      </c>
      <c r="Q645" s="8">
        <f t="shared" si="997"/>
        <v>0</v>
      </c>
      <c r="R645" s="8">
        <f t="shared" si="997"/>
        <v>46.15</v>
      </c>
      <c r="S645" s="8">
        <f t="shared" si="997"/>
        <v>0</v>
      </c>
      <c r="T645" s="8">
        <f t="shared" si="997"/>
        <v>0</v>
      </c>
      <c r="U645" s="8">
        <f t="shared" si="997"/>
        <v>0</v>
      </c>
      <c r="V645" s="8">
        <f t="shared" si="997"/>
        <v>0</v>
      </c>
      <c r="W645" s="8">
        <f t="shared" si="997"/>
        <v>800</v>
      </c>
      <c r="X645" s="8">
        <f t="shared" si="997"/>
        <v>0</v>
      </c>
      <c r="Y645" s="8">
        <f t="shared" si="997"/>
        <v>800</v>
      </c>
      <c r="Z645" s="22">
        <f t="shared" si="997"/>
        <v>0</v>
      </c>
      <c r="AA645" s="8">
        <f t="shared" si="936"/>
        <v>0</v>
      </c>
      <c r="AB645" s="24">
        <f t="shared" ref="AB645" si="998">SUM(AB646:AB647)</f>
        <v>500</v>
      </c>
      <c r="AC645" s="24">
        <f t="shared" si="915"/>
        <v>-300</v>
      </c>
      <c r="AD645" s="25"/>
    </row>
    <row r="646" spans="2:30">
      <c r="B646" s="16" t="s">
        <v>1</v>
      </c>
      <c r="C646" s="9" t="s">
        <v>24</v>
      </c>
      <c r="D646" s="8">
        <v>740</v>
      </c>
      <c r="E646" s="8">
        <v>0</v>
      </c>
      <c r="F646" s="8">
        <v>609.04</v>
      </c>
      <c r="G646" s="8">
        <v>0</v>
      </c>
      <c r="H646" s="8">
        <v>0</v>
      </c>
      <c r="I646" s="8">
        <v>576.4</v>
      </c>
      <c r="J646" s="8">
        <v>0</v>
      </c>
      <c r="K646" s="8">
        <v>0</v>
      </c>
      <c r="L646" s="8">
        <v>0</v>
      </c>
      <c r="M646" s="8">
        <v>440</v>
      </c>
      <c r="N646" s="8">
        <v>0</v>
      </c>
      <c r="O646" s="8">
        <v>440</v>
      </c>
      <c r="P646" s="8">
        <v>0</v>
      </c>
      <c r="Q646" s="8">
        <v>0</v>
      </c>
      <c r="R646" s="8">
        <v>17.5</v>
      </c>
      <c r="S646" s="8">
        <v>0</v>
      </c>
      <c r="T646" s="8">
        <v>0</v>
      </c>
      <c r="U646" s="8">
        <v>0</v>
      </c>
      <c r="V646" s="8">
        <v>0</v>
      </c>
      <c r="W646" s="8">
        <v>740</v>
      </c>
      <c r="X646" s="8">
        <v>0</v>
      </c>
      <c r="Y646" s="8">
        <v>740</v>
      </c>
      <c r="Z646" s="22">
        <v>0</v>
      </c>
      <c r="AA646" s="8">
        <f t="shared" si="936"/>
        <v>0</v>
      </c>
      <c r="AB646" s="24">
        <f>740-300</f>
        <v>440</v>
      </c>
      <c r="AC646" s="24">
        <f t="shared" si="915"/>
        <v>-300</v>
      </c>
      <c r="AD646" s="25"/>
    </row>
    <row r="647" spans="2:30">
      <c r="B647" s="16" t="s">
        <v>1</v>
      </c>
      <c r="C647" s="9" t="s">
        <v>28</v>
      </c>
      <c r="D647" s="8">
        <f>SUM(D648)</f>
        <v>60</v>
      </c>
      <c r="E647" s="8">
        <f>SUM(E648)</f>
        <v>0</v>
      </c>
      <c r="F647" s="8">
        <f t="shared" ref="F647:H648" si="999">SUM(F648)</f>
        <v>45</v>
      </c>
      <c r="G647" s="8">
        <f t="shared" si="999"/>
        <v>0</v>
      </c>
      <c r="H647" s="8">
        <f t="shared" si="999"/>
        <v>0</v>
      </c>
      <c r="I647" s="8">
        <f t="shared" ref="I647:L648" si="1000">SUM(I648)</f>
        <v>38.65</v>
      </c>
      <c r="J647" s="8">
        <f t="shared" si="1000"/>
        <v>0</v>
      </c>
      <c r="K647" s="8">
        <f t="shared" si="1000"/>
        <v>0</v>
      </c>
      <c r="L647" s="8">
        <f t="shared" si="1000"/>
        <v>0</v>
      </c>
      <c r="M647" s="8">
        <f>SUM(M648)</f>
        <v>60</v>
      </c>
      <c r="N647" s="8">
        <f>SUM(N648)</f>
        <v>0</v>
      </c>
      <c r="O647" s="8">
        <f t="shared" ref="O647:Q648" si="1001">SUM(O648)</f>
        <v>60</v>
      </c>
      <c r="P647" s="8">
        <f t="shared" si="1001"/>
        <v>0</v>
      </c>
      <c r="Q647" s="8">
        <f t="shared" si="1001"/>
        <v>0</v>
      </c>
      <c r="R647" s="8">
        <f t="shared" ref="R647:V648" si="1002">SUM(R648)</f>
        <v>28.65</v>
      </c>
      <c r="S647" s="8">
        <f t="shared" si="1002"/>
        <v>0</v>
      </c>
      <c r="T647" s="8">
        <f t="shared" si="1002"/>
        <v>0</v>
      </c>
      <c r="U647" s="8">
        <f t="shared" si="1002"/>
        <v>0</v>
      </c>
      <c r="V647" s="8">
        <f t="shared" si="1002"/>
        <v>0</v>
      </c>
      <c r="W647" s="8">
        <f t="shared" ref="W647:AB648" si="1003">SUM(W648)</f>
        <v>60</v>
      </c>
      <c r="X647" s="8">
        <f t="shared" si="1003"/>
        <v>0</v>
      </c>
      <c r="Y647" s="8">
        <f t="shared" si="1003"/>
        <v>60</v>
      </c>
      <c r="Z647" s="22">
        <f t="shared" si="1003"/>
        <v>0</v>
      </c>
      <c r="AA647" s="8">
        <f t="shared" si="936"/>
        <v>0</v>
      </c>
      <c r="AB647" s="24">
        <f t="shared" si="1003"/>
        <v>60</v>
      </c>
      <c r="AC647" s="24">
        <f t="shared" ref="AC647:AC710" si="1004">AB647-Y647</f>
        <v>0</v>
      </c>
      <c r="AD647" s="25"/>
    </row>
    <row r="648" spans="2:30">
      <c r="B648" s="16" t="s">
        <v>1</v>
      </c>
      <c r="C648" s="10" t="s">
        <v>29</v>
      </c>
      <c r="D648" s="8">
        <f>SUM(D649)</f>
        <v>60</v>
      </c>
      <c r="E648" s="8">
        <f>SUM(E649)</f>
        <v>0</v>
      </c>
      <c r="F648" s="8">
        <f t="shared" si="999"/>
        <v>45</v>
      </c>
      <c r="G648" s="8">
        <f t="shared" si="999"/>
        <v>0</v>
      </c>
      <c r="H648" s="8">
        <f t="shared" si="999"/>
        <v>0</v>
      </c>
      <c r="I648" s="8">
        <f t="shared" si="1000"/>
        <v>38.65</v>
      </c>
      <c r="J648" s="8">
        <f t="shared" si="1000"/>
        <v>0</v>
      </c>
      <c r="K648" s="8">
        <f t="shared" si="1000"/>
        <v>0</v>
      </c>
      <c r="L648" s="8">
        <f t="shared" si="1000"/>
        <v>0</v>
      </c>
      <c r="M648" s="8">
        <f>SUM(M649)</f>
        <v>60</v>
      </c>
      <c r="N648" s="8">
        <f>SUM(N649)</f>
        <v>0</v>
      </c>
      <c r="O648" s="8">
        <f t="shared" si="1001"/>
        <v>60</v>
      </c>
      <c r="P648" s="8">
        <f t="shared" si="1001"/>
        <v>0</v>
      </c>
      <c r="Q648" s="8">
        <f t="shared" si="1001"/>
        <v>0</v>
      </c>
      <c r="R648" s="8">
        <f t="shared" si="1002"/>
        <v>28.65</v>
      </c>
      <c r="S648" s="8">
        <f t="shared" si="1002"/>
        <v>0</v>
      </c>
      <c r="T648" s="8">
        <f t="shared" si="1002"/>
        <v>0</v>
      </c>
      <c r="U648" s="8">
        <f t="shared" si="1002"/>
        <v>0</v>
      </c>
      <c r="V648" s="8">
        <f t="shared" si="1002"/>
        <v>0</v>
      </c>
      <c r="W648" s="8">
        <f t="shared" si="1003"/>
        <v>60</v>
      </c>
      <c r="X648" s="8">
        <f t="shared" si="1003"/>
        <v>0</v>
      </c>
      <c r="Y648" s="8">
        <f t="shared" si="1003"/>
        <v>60</v>
      </c>
      <c r="Z648" s="22">
        <f t="shared" si="1003"/>
        <v>0</v>
      </c>
      <c r="AA648" s="8">
        <f t="shared" si="936"/>
        <v>0</v>
      </c>
      <c r="AB648" s="24">
        <f t="shared" si="1003"/>
        <v>60</v>
      </c>
      <c r="AC648" s="24">
        <f t="shared" si="1004"/>
        <v>0</v>
      </c>
      <c r="AD648" s="25"/>
    </row>
    <row r="649" spans="2:30" ht="30">
      <c r="B649" s="16" t="s">
        <v>1</v>
      </c>
      <c r="C649" s="11" t="s">
        <v>30</v>
      </c>
      <c r="D649" s="8">
        <v>60</v>
      </c>
      <c r="E649" s="8">
        <v>0</v>
      </c>
      <c r="F649" s="8">
        <v>45</v>
      </c>
      <c r="G649" s="8">
        <v>0</v>
      </c>
      <c r="H649" s="8">
        <v>0</v>
      </c>
      <c r="I649" s="8">
        <v>38.65</v>
      </c>
      <c r="J649" s="8">
        <v>0</v>
      </c>
      <c r="K649" s="8">
        <v>0</v>
      </c>
      <c r="L649" s="8">
        <v>0</v>
      </c>
      <c r="M649" s="8">
        <v>60</v>
      </c>
      <c r="N649" s="8">
        <v>0</v>
      </c>
      <c r="O649" s="8">
        <v>60</v>
      </c>
      <c r="P649" s="8">
        <v>0</v>
      </c>
      <c r="Q649" s="8">
        <v>0</v>
      </c>
      <c r="R649" s="8">
        <v>28.65</v>
      </c>
      <c r="S649" s="8">
        <v>0</v>
      </c>
      <c r="T649" s="8">
        <v>0</v>
      </c>
      <c r="U649" s="8">
        <v>0</v>
      </c>
      <c r="V649" s="8">
        <v>0</v>
      </c>
      <c r="W649" s="8">
        <v>60</v>
      </c>
      <c r="X649" s="8">
        <v>0</v>
      </c>
      <c r="Y649" s="8">
        <v>60</v>
      </c>
      <c r="Z649" s="22">
        <v>0</v>
      </c>
      <c r="AA649" s="8">
        <f t="shared" si="936"/>
        <v>0</v>
      </c>
      <c r="AB649" s="24">
        <v>60</v>
      </c>
      <c r="AC649" s="24">
        <f t="shared" si="1004"/>
        <v>0</v>
      </c>
      <c r="AD649" s="25"/>
    </row>
    <row r="650" spans="2:30">
      <c r="B650" s="16" t="s">
        <v>231</v>
      </c>
      <c r="C650" s="5" t="s">
        <v>232</v>
      </c>
      <c r="D650" s="6">
        <f>SUM(D656,D659)</f>
        <v>0</v>
      </c>
      <c r="E650" s="6">
        <f>SUM(E656,E659)</f>
        <v>0</v>
      </c>
      <c r="F650" s="6">
        <f t="shared" ref="F650:H651" si="1005">SUM(F656,F659)</f>
        <v>0</v>
      </c>
      <c r="G650" s="6">
        <f t="shared" si="1005"/>
        <v>0</v>
      </c>
      <c r="H650" s="6">
        <f t="shared" si="1005"/>
        <v>0</v>
      </c>
      <c r="I650" s="6">
        <f t="shared" ref="I650:N651" si="1006">SUM(I656,I659)</f>
        <v>0</v>
      </c>
      <c r="J650" s="6">
        <f t="shared" si="1006"/>
        <v>0</v>
      </c>
      <c r="K650" s="6">
        <f t="shared" si="1006"/>
        <v>0</v>
      </c>
      <c r="L650" s="6">
        <f t="shared" si="1006"/>
        <v>0</v>
      </c>
      <c r="M650" s="6">
        <f t="shared" si="1006"/>
        <v>2650</v>
      </c>
      <c r="N650" s="6">
        <f t="shared" si="1006"/>
        <v>0</v>
      </c>
      <c r="O650" s="6">
        <f t="shared" ref="O650:Q651" si="1007">SUM(O656,O659)</f>
        <v>2650</v>
      </c>
      <c r="P650" s="6">
        <f t="shared" si="1007"/>
        <v>0</v>
      </c>
      <c r="Q650" s="6">
        <f t="shared" si="1007"/>
        <v>2547</v>
      </c>
      <c r="R650" s="6">
        <f t="shared" ref="R650:Z650" si="1008">SUM(R656,R659)</f>
        <v>2524</v>
      </c>
      <c r="S650" s="6">
        <f t="shared" si="1008"/>
        <v>0</v>
      </c>
      <c r="T650" s="6">
        <f t="shared" si="1008"/>
        <v>0</v>
      </c>
      <c r="U650" s="6">
        <f t="shared" si="1008"/>
        <v>0</v>
      </c>
      <c r="V650" s="6">
        <f t="shared" si="1008"/>
        <v>2165.47478</v>
      </c>
      <c r="W650" s="6">
        <f t="shared" si="1008"/>
        <v>0</v>
      </c>
      <c r="X650" s="6">
        <f t="shared" si="1008"/>
        <v>0</v>
      </c>
      <c r="Y650" s="6">
        <f t="shared" si="1008"/>
        <v>0</v>
      </c>
      <c r="Z650" s="21">
        <f t="shared" si="1008"/>
        <v>0</v>
      </c>
      <c r="AA650" s="6">
        <f t="shared" si="936"/>
        <v>0</v>
      </c>
      <c r="AB650" s="12">
        <f t="shared" ref="AB650" si="1009">SUM(AB656,AB659)</f>
        <v>0</v>
      </c>
      <c r="AC650" s="12">
        <f t="shared" si="1004"/>
        <v>0</v>
      </c>
      <c r="AD650" s="25"/>
    </row>
    <row r="651" spans="2:30">
      <c r="B651" s="16" t="s">
        <v>1</v>
      </c>
      <c r="C651" s="7" t="s">
        <v>22</v>
      </c>
      <c r="D651" s="8">
        <f>SUM(D657,D660)</f>
        <v>0</v>
      </c>
      <c r="E651" s="8">
        <f>SUM(E657,E660)</f>
        <v>0</v>
      </c>
      <c r="F651" s="8">
        <f t="shared" si="1005"/>
        <v>0</v>
      </c>
      <c r="G651" s="8">
        <f t="shared" si="1005"/>
        <v>0</v>
      </c>
      <c r="H651" s="8">
        <f t="shared" si="1005"/>
        <v>0</v>
      </c>
      <c r="I651" s="8">
        <f t="shared" si="1006"/>
        <v>0</v>
      </c>
      <c r="J651" s="8">
        <f t="shared" si="1006"/>
        <v>0</v>
      </c>
      <c r="K651" s="8">
        <f t="shared" si="1006"/>
        <v>0</v>
      </c>
      <c r="L651" s="8">
        <f t="shared" si="1006"/>
        <v>0</v>
      </c>
      <c r="M651" s="8">
        <f t="shared" si="1006"/>
        <v>2650</v>
      </c>
      <c r="N651" s="8">
        <f t="shared" si="1006"/>
        <v>0</v>
      </c>
      <c r="O651" s="8">
        <f t="shared" si="1007"/>
        <v>2650</v>
      </c>
      <c r="P651" s="8">
        <f t="shared" si="1007"/>
        <v>0</v>
      </c>
      <c r="Q651" s="8">
        <f t="shared" si="1007"/>
        <v>2547</v>
      </c>
      <c r="R651" s="8">
        <f t="shared" ref="R651:Z651" si="1010">SUM(R657,R660)</f>
        <v>2524</v>
      </c>
      <c r="S651" s="8">
        <f t="shared" si="1010"/>
        <v>0</v>
      </c>
      <c r="T651" s="8">
        <f t="shared" si="1010"/>
        <v>0</v>
      </c>
      <c r="U651" s="8">
        <f t="shared" si="1010"/>
        <v>0</v>
      </c>
      <c r="V651" s="8">
        <f t="shared" si="1010"/>
        <v>2165.47478</v>
      </c>
      <c r="W651" s="8">
        <f t="shared" si="1010"/>
        <v>0</v>
      </c>
      <c r="X651" s="8">
        <f t="shared" si="1010"/>
        <v>0</v>
      </c>
      <c r="Y651" s="8">
        <f t="shared" si="1010"/>
        <v>0</v>
      </c>
      <c r="Z651" s="22">
        <f t="shared" si="1010"/>
        <v>0</v>
      </c>
      <c r="AA651" s="8">
        <f t="shared" si="936"/>
        <v>0</v>
      </c>
      <c r="AB651" s="24">
        <f t="shared" ref="AB651" si="1011">SUM(AB657,AB660)</f>
        <v>0</v>
      </c>
      <c r="AC651" s="24">
        <f t="shared" si="1004"/>
        <v>0</v>
      </c>
      <c r="AD651" s="25"/>
    </row>
    <row r="652" spans="2:30">
      <c r="B652" s="16" t="s">
        <v>1</v>
      </c>
      <c r="C652" s="9" t="s">
        <v>23</v>
      </c>
      <c r="D652" s="8">
        <f t="shared" ref="D652:E654" si="1012">SUM(D661)</f>
        <v>0</v>
      </c>
      <c r="E652" s="8">
        <f t="shared" si="1012"/>
        <v>0</v>
      </c>
      <c r="F652" s="8">
        <f t="shared" ref="F652:H654" si="1013">SUM(F661)</f>
        <v>0</v>
      </c>
      <c r="G652" s="8">
        <f t="shared" si="1013"/>
        <v>0</v>
      </c>
      <c r="H652" s="8">
        <f t="shared" si="1013"/>
        <v>0</v>
      </c>
      <c r="I652" s="8">
        <f t="shared" ref="I652:L654" si="1014">SUM(I661)</f>
        <v>0</v>
      </c>
      <c r="J652" s="8">
        <f t="shared" si="1014"/>
        <v>0</v>
      </c>
      <c r="K652" s="8">
        <f t="shared" si="1014"/>
        <v>0</v>
      </c>
      <c r="L652" s="8">
        <f t="shared" si="1014"/>
        <v>0</v>
      </c>
      <c r="M652" s="8">
        <f t="shared" ref="M652:N654" si="1015">SUM(M661)</f>
        <v>0</v>
      </c>
      <c r="N652" s="8">
        <f t="shared" si="1015"/>
        <v>0</v>
      </c>
      <c r="O652" s="8">
        <f t="shared" ref="O652:Q654" si="1016">SUM(O661)</f>
        <v>0</v>
      </c>
      <c r="P652" s="8">
        <f t="shared" si="1016"/>
        <v>0</v>
      </c>
      <c r="Q652" s="8">
        <f t="shared" si="1016"/>
        <v>45.96</v>
      </c>
      <c r="R652" s="8">
        <f t="shared" ref="R652:V654" si="1017">SUM(R661)</f>
        <v>0</v>
      </c>
      <c r="S652" s="8">
        <f t="shared" si="1017"/>
        <v>0</v>
      </c>
      <c r="T652" s="8">
        <f t="shared" si="1017"/>
        <v>0</v>
      </c>
      <c r="U652" s="8">
        <f t="shared" si="1017"/>
        <v>0</v>
      </c>
      <c r="V652" s="8">
        <f t="shared" si="1017"/>
        <v>15</v>
      </c>
      <c r="W652" s="8">
        <f t="shared" ref="W652:X654" si="1018">SUM(W661)</f>
        <v>0</v>
      </c>
      <c r="X652" s="8">
        <f t="shared" si="1018"/>
        <v>0</v>
      </c>
      <c r="Y652" s="8">
        <f t="shared" ref="Y652:Z654" si="1019">SUM(Y661)</f>
        <v>0</v>
      </c>
      <c r="Z652" s="22">
        <f t="shared" si="1019"/>
        <v>0</v>
      </c>
      <c r="AA652" s="8">
        <f t="shared" si="936"/>
        <v>0</v>
      </c>
      <c r="AB652" s="24">
        <f t="shared" ref="AB652" si="1020">SUM(AB661)</f>
        <v>0</v>
      </c>
      <c r="AC652" s="24">
        <f t="shared" si="1004"/>
        <v>0</v>
      </c>
      <c r="AD652" s="25"/>
    </row>
    <row r="653" spans="2:30">
      <c r="B653" s="16" t="s">
        <v>1</v>
      </c>
      <c r="C653" s="9" t="s">
        <v>24</v>
      </c>
      <c r="D653" s="8">
        <f t="shared" si="1012"/>
        <v>0</v>
      </c>
      <c r="E653" s="8">
        <f t="shared" si="1012"/>
        <v>0</v>
      </c>
      <c r="F653" s="8">
        <f t="shared" si="1013"/>
        <v>0</v>
      </c>
      <c r="G653" s="8">
        <f t="shared" si="1013"/>
        <v>0</v>
      </c>
      <c r="H653" s="8">
        <f t="shared" si="1013"/>
        <v>0</v>
      </c>
      <c r="I653" s="8">
        <f t="shared" si="1014"/>
        <v>0</v>
      </c>
      <c r="J653" s="8">
        <f t="shared" si="1014"/>
        <v>0</v>
      </c>
      <c r="K653" s="8">
        <f t="shared" si="1014"/>
        <v>0</v>
      </c>
      <c r="L653" s="8">
        <f t="shared" si="1014"/>
        <v>0</v>
      </c>
      <c r="M653" s="8">
        <f t="shared" si="1015"/>
        <v>0</v>
      </c>
      <c r="N653" s="8">
        <f t="shared" si="1015"/>
        <v>0</v>
      </c>
      <c r="O653" s="8">
        <f t="shared" si="1016"/>
        <v>0</v>
      </c>
      <c r="P653" s="8">
        <f t="shared" si="1016"/>
        <v>0</v>
      </c>
      <c r="Q653" s="8">
        <f t="shared" si="1016"/>
        <v>1.04</v>
      </c>
      <c r="R653" s="8">
        <f t="shared" si="1017"/>
        <v>0</v>
      </c>
      <c r="S653" s="8">
        <f t="shared" si="1017"/>
        <v>0</v>
      </c>
      <c r="T653" s="8">
        <f t="shared" si="1017"/>
        <v>0</v>
      </c>
      <c r="U653" s="8">
        <f t="shared" si="1017"/>
        <v>0</v>
      </c>
      <c r="V653" s="8">
        <f t="shared" si="1017"/>
        <v>0.47477999999999998</v>
      </c>
      <c r="W653" s="8">
        <f t="shared" si="1018"/>
        <v>0</v>
      </c>
      <c r="X653" s="8">
        <f t="shared" si="1018"/>
        <v>0</v>
      </c>
      <c r="Y653" s="8">
        <f t="shared" si="1019"/>
        <v>0</v>
      </c>
      <c r="Z653" s="22">
        <f t="shared" si="1019"/>
        <v>0</v>
      </c>
      <c r="AA653" s="8">
        <f t="shared" si="936"/>
        <v>0</v>
      </c>
      <c r="AB653" s="24">
        <f t="shared" ref="AB653" si="1021">SUM(AB662)</f>
        <v>0</v>
      </c>
      <c r="AC653" s="24">
        <f t="shared" si="1004"/>
        <v>0</v>
      </c>
      <c r="AD653" s="25"/>
    </row>
    <row r="654" spans="2:30">
      <c r="B654" s="16" t="s">
        <v>1</v>
      </c>
      <c r="C654" s="9" t="s">
        <v>25</v>
      </c>
      <c r="D654" s="8">
        <f t="shared" si="1012"/>
        <v>0</v>
      </c>
      <c r="E654" s="8">
        <f t="shared" si="1012"/>
        <v>0</v>
      </c>
      <c r="F654" s="8">
        <f t="shared" si="1013"/>
        <v>0</v>
      </c>
      <c r="G654" s="8">
        <f t="shared" si="1013"/>
        <v>0</v>
      </c>
      <c r="H654" s="8">
        <f t="shared" si="1013"/>
        <v>0</v>
      </c>
      <c r="I654" s="8">
        <f t="shared" si="1014"/>
        <v>0</v>
      </c>
      <c r="J654" s="8">
        <f t="shared" si="1014"/>
        <v>0</v>
      </c>
      <c r="K654" s="8">
        <f t="shared" si="1014"/>
        <v>0</v>
      </c>
      <c r="L654" s="8">
        <f t="shared" si="1014"/>
        <v>0</v>
      </c>
      <c r="M654" s="8">
        <f t="shared" si="1015"/>
        <v>0</v>
      </c>
      <c r="N654" s="8">
        <f t="shared" si="1015"/>
        <v>0</v>
      </c>
      <c r="O654" s="8">
        <f t="shared" si="1016"/>
        <v>0</v>
      </c>
      <c r="P654" s="8">
        <f t="shared" si="1016"/>
        <v>0</v>
      </c>
      <c r="Q654" s="8">
        <f t="shared" si="1016"/>
        <v>2500</v>
      </c>
      <c r="R654" s="8">
        <f t="shared" si="1017"/>
        <v>0</v>
      </c>
      <c r="S654" s="8">
        <f t="shared" si="1017"/>
        <v>0</v>
      </c>
      <c r="T654" s="8">
        <f t="shared" si="1017"/>
        <v>0</v>
      </c>
      <c r="U654" s="8">
        <f t="shared" si="1017"/>
        <v>0</v>
      </c>
      <c r="V654" s="8">
        <f t="shared" si="1017"/>
        <v>2150</v>
      </c>
      <c r="W654" s="8">
        <f t="shared" si="1018"/>
        <v>0</v>
      </c>
      <c r="X654" s="8">
        <f t="shared" si="1018"/>
        <v>0</v>
      </c>
      <c r="Y654" s="8">
        <f t="shared" si="1019"/>
        <v>0</v>
      </c>
      <c r="Z654" s="22">
        <f t="shared" si="1019"/>
        <v>0</v>
      </c>
      <c r="AA654" s="8">
        <f t="shared" si="936"/>
        <v>0</v>
      </c>
      <c r="AB654" s="24">
        <f t="shared" ref="AB654" si="1022">SUM(AB663)</f>
        <v>0</v>
      </c>
      <c r="AC654" s="24">
        <f t="shared" si="1004"/>
        <v>0</v>
      </c>
      <c r="AD654" s="25"/>
    </row>
    <row r="655" spans="2:30">
      <c r="B655" s="16" t="s">
        <v>1</v>
      </c>
      <c r="C655" s="9" t="s">
        <v>26</v>
      </c>
      <c r="D655" s="8">
        <f t="shared" ref="D655:Z655" si="1023">SUM(D658)</f>
        <v>0</v>
      </c>
      <c r="E655" s="8">
        <f t="shared" si="1023"/>
        <v>0</v>
      </c>
      <c r="F655" s="8">
        <f t="shared" si="1023"/>
        <v>0</v>
      </c>
      <c r="G655" s="8">
        <f t="shared" si="1023"/>
        <v>0</v>
      </c>
      <c r="H655" s="8">
        <f t="shared" si="1023"/>
        <v>0</v>
      </c>
      <c r="I655" s="8">
        <f t="shared" si="1023"/>
        <v>0</v>
      </c>
      <c r="J655" s="8">
        <f t="shared" si="1023"/>
        <v>0</v>
      </c>
      <c r="K655" s="8">
        <f t="shared" si="1023"/>
        <v>0</v>
      </c>
      <c r="L655" s="8">
        <f t="shared" si="1023"/>
        <v>0</v>
      </c>
      <c r="M655" s="8">
        <f t="shared" si="1023"/>
        <v>2650</v>
      </c>
      <c r="N655" s="8">
        <f t="shared" si="1023"/>
        <v>0</v>
      </c>
      <c r="O655" s="8">
        <f t="shared" si="1023"/>
        <v>2650</v>
      </c>
      <c r="P655" s="8">
        <f t="shared" si="1023"/>
        <v>0</v>
      </c>
      <c r="Q655" s="8">
        <f t="shared" si="1023"/>
        <v>0</v>
      </c>
      <c r="R655" s="8">
        <f t="shared" si="1023"/>
        <v>2524</v>
      </c>
      <c r="S655" s="8">
        <f t="shared" si="1023"/>
        <v>0</v>
      </c>
      <c r="T655" s="8">
        <f t="shared" si="1023"/>
        <v>0</v>
      </c>
      <c r="U655" s="8">
        <f t="shared" si="1023"/>
        <v>0</v>
      </c>
      <c r="V655" s="8">
        <f t="shared" si="1023"/>
        <v>0</v>
      </c>
      <c r="W655" s="8">
        <f t="shared" si="1023"/>
        <v>0</v>
      </c>
      <c r="X655" s="8">
        <f t="shared" si="1023"/>
        <v>0</v>
      </c>
      <c r="Y655" s="8">
        <f t="shared" si="1023"/>
        <v>0</v>
      </c>
      <c r="Z655" s="22">
        <f t="shared" si="1023"/>
        <v>0</v>
      </c>
      <c r="AA655" s="8">
        <f t="shared" si="936"/>
        <v>0</v>
      </c>
      <c r="AB655" s="24">
        <f t="shared" ref="AB655" si="1024">SUM(AB658)</f>
        <v>0</v>
      </c>
      <c r="AC655" s="24">
        <f t="shared" si="1004"/>
        <v>0</v>
      </c>
      <c r="AD655" s="25"/>
    </row>
    <row r="656" spans="2:30">
      <c r="B656" s="16" t="s">
        <v>233</v>
      </c>
      <c r="C656" s="5" t="s">
        <v>232</v>
      </c>
      <c r="D656" s="6">
        <f>SUM(D657)</f>
        <v>0</v>
      </c>
      <c r="E656" s="6">
        <f>SUM(E657)</f>
        <v>0</v>
      </c>
      <c r="F656" s="6">
        <f t="shared" ref="F656:H657" si="1025">SUM(F657)</f>
        <v>0</v>
      </c>
      <c r="G656" s="6">
        <f t="shared" si="1025"/>
        <v>0</v>
      </c>
      <c r="H656" s="6">
        <f t="shared" si="1025"/>
        <v>0</v>
      </c>
      <c r="I656" s="6">
        <f t="shared" ref="I656:L657" si="1026">SUM(I657)</f>
        <v>0</v>
      </c>
      <c r="J656" s="6">
        <f t="shared" si="1026"/>
        <v>0</v>
      </c>
      <c r="K656" s="6">
        <f t="shared" si="1026"/>
        <v>0</v>
      </c>
      <c r="L656" s="6">
        <f t="shared" si="1026"/>
        <v>0</v>
      </c>
      <c r="M656" s="6">
        <f>SUM(M657)</f>
        <v>2650</v>
      </c>
      <c r="N656" s="6">
        <f>SUM(N657)</f>
        <v>0</v>
      </c>
      <c r="O656" s="6">
        <f t="shared" ref="O656:Q657" si="1027">SUM(O657)</f>
        <v>2650</v>
      </c>
      <c r="P656" s="6">
        <f t="shared" si="1027"/>
        <v>0</v>
      </c>
      <c r="Q656" s="6">
        <f t="shared" si="1027"/>
        <v>0</v>
      </c>
      <c r="R656" s="6">
        <f t="shared" ref="R656:V657" si="1028">SUM(R657)</f>
        <v>2524</v>
      </c>
      <c r="S656" s="6">
        <f t="shared" si="1028"/>
        <v>0</v>
      </c>
      <c r="T656" s="6">
        <f t="shared" si="1028"/>
        <v>0</v>
      </c>
      <c r="U656" s="6">
        <f t="shared" si="1028"/>
        <v>0</v>
      </c>
      <c r="V656" s="6">
        <f t="shared" si="1028"/>
        <v>0</v>
      </c>
      <c r="W656" s="6">
        <f t="shared" ref="W656:AB657" si="1029">SUM(W657)</f>
        <v>0</v>
      </c>
      <c r="X656" s="6">
        <f t="shared" si="1029"/>
        <v>0</v>
      </c>
      <c r="Y656" s="6">
        <f t="shared" si="1029"/>
        <v>0</v>
      </c>
      <c r="Z656" s="21">
        <f t="shared" si="1029"/>
        <v>0</v>
      </c>
      <c r="AA656" s="6">
        <f t="shared" si="936"/>
        <v>0</v>
      </c>
      <c r="AB656" s="12">
        <f t="shared" si="1029"/>
        <v>0</v>
      </c>
      <c r="AC656" s="12">
        <f t="shared" si="1004"/>
        <v>0</v>
      </c>
      <c r="AD656" s="25"/>
    </row>
    <row r="657" spans="2:30">
      <c r="B657" s="16" t="s">
        <v>1</v>
      </c>
      <c r="C657" s="7" t="s">
        <v>22</v>
      </c>
      <c r="D657" s="8">
        <f>SUM(D658)</f>
        <v>0</v>
      </c>
      <c r="E657" s="8">
        <f>SUM(E658)</f>
        <v>0</v>
      </c>
      <c r="F657" s="8">
        <f t="shared" si="1025"/>
        <v>0</v>
      </c>
      <c r="G657" s="8">
        <f t="shared" si="1025"/>
        <v>0</v>
      </c>
      <c r="H657" s="8">
        <f t="shared" si="1025"/>
        <v>0</v>
      </c>
      <c r="I657" s="8">
        <f t="shared" si="1026"/>
        <v>0</v>
      </c>
      <c r="J657" s="8">
        <f t="shared" si="1026"/>
        <v>0</v>
      </c>
      <c r="K657" s="8">
        <f t="shared" si="1026"/>
        <v>0</v>
      </c>
      <c r="L657" s="8">
        <f t="shared" si="1026"/>
        <v>0</v>
      </c>
      <c r="M657" s="8">
        <f>SUM(M658)</f>
        <v>2650</v>
      </c>
      <c r="N657" s="8">
        <f>SUM(N658)</f>
        <v>0</v>
      </c>
      <c r="O657" s="8">
        <f t="shared" si="1027"/>
        <v>2650</v>
      </c>
      <c r="P657" s="8">
        <f t="shared" si="1027"/>
        <v>0</v>
      </c>
      <c r="Q657" s="8">
        <f t="shared" si="1027"/>
        <v>0</v>
      </c>
      <c r="R657" s="8">
        <f t="shared" si="1028"/>
        <v>2524</v>
      </c>
      <c r="S657" s="8">
        <f t="shared" si="1028"/>
        <v>0</v>
      </c>
      <c r="T657" s="8">
        <f t="shared" si="1028"/>
        <v>0</v>
      </c>
      <c r="U657" s="8">
        <f t="shared" si="1028"/>
        <v>0</v>
      </c>
      <c r="V657" s="8">
        <f t="shared" si="1028"/>
        <v>0</v>
      </c>
      <c r="W657" s="8">
        <f t="shared" si="1029"/>
        <v>0</v>
      </c>
      <c r="X657" s="8">
        <f t="shared" si="1029"/>
        <v>0</v>
      </c>
      <c r="Y657" s="8">
        <f t="shared" si="1029"/>
        <v>0</v>
      </c>
      <c r="Z657" s="22">
        <f t="shared" si="1029"/>
        <v>0</v>
      </c>
      <c r="AA657" s="8">
        <f t="shared" si="936"/>
        <v>0</v>
      </c>
      <c r="AB657" s="24">
        <f t="shared" si="1029"/>
        <v>0</v>
      </c>
      <c r="AC657" s="24">
        <f t="shared" si="1004"/>
        <v>0</v>
      </c>
      <c r="AD657" s="25"/>
    </row>
    <row r="658" spans="2:30">
      <c r="B658" s="16" t="s">
        <v>1</v>
      </c>
      <c r="C658" s="9" t="s">
        <v>26</v>
      </c>
      <c r="D658" s="8">
        <v>0</v>
      </c>
      <c r="E658" s="8">
        <v>0</v>
      </c>
      <c r="F658" s="8">
        <v>0</v>
      </c>
      <c r="G658" s="8">
        <v>0</v>
      </c>
      <c r="H658" s="8">
        <v>0</v>
      </c>
      <c r="I658" s="8">
        <v>0</v>
      </c>
      <c r="J658" s="8">
        <v>0</v>
      </c>
      <c r="K658" s="8">
        <v>0</v>
      </c>
      <c r="L658" s="8">
        <v>0</v>
      </c>
      <c r="M658" s="8">
        <v>2650</v>
      </c>
      <c r="N658" s="8">
        <v>0</v>
      </c>
      <c r="O658" s="8">
        <v>2650</v>
      </c>
      <c r="P658" s="8">
        <v>0</v>
      </c>
      <c r="Q658" s="8">
        <v>0</v>
      </c>
      <c r="R658" s="8">
        <v>2524</v>
      </c>
      <c r="S658" s="8">
        <v>0</v>
      </c>
      <c r="T658" s="8">
        <v>0</v>
      </c>
      <c r="U658" s="8">
        <v>0</v>
      </c>
      <c r="V658" s="8">
        <v>0</v>
      </c>
      <c r="W658" s="8">
        <v>0</v>
      </c>
      <c r="X658" s="8">
        <v>0</v>
      </c>
      <c r="Y658" s="8">
        <v>0</v>
      </c>
      <c r="Z658" s="22">
        <v>0</v>
      </c>
      <c r="AA658" s="8">
        <f t="shared" si="936"/>
        <v>0</v>
      </c>
      <c r="AB658" s="24">
        <v>0</v>
      </c>
      <c r="AC658" s="24">
        <f t="shared" si="1004"/>
        <v>0</v>
      </c>
      <c r="AD658" s="25"/>
    </row>
    <row r="659" spans="2:30">
      <c r="B659" s="16" t="s">
        <v>234</v>
      </c>
      <c r="C659" s="5" t="s">
        <v>235</v>
      </c>
      <c r="D659" s="6">
        <f t="shared" ref="D659:AB659" si="1030">SUM(D660)</f>
        <v>0</v>
      </c>
      <c r="E659" s="6">
        <f t="shared" si="1030"/>
        <v>0</v>
      </c>
      <c r="F659" s="6">
        <f t="shared" si="1030"/>
        <v>0</v>
      </c>
      <c r="G659" s="6">
        <f t="shared" si="1030"/>
        <v>0</v>
      </c>
      <c r="H659" s="6">
        <f t="shared" si="1030"/>
        <v>0</v>
      </c>
      <c r="I659" s="6">
        <f t="shared" si="1030"/>
        <v>0</v>
      </c>
      <c r="J659" s="6">
        <f t="shared" si="1030"/>
        <v>0</v>
      </c>
      <c r="K659" s="6">
        <f t="shared" si="1030"/>
        <v>0</v>
      </c>
      <c r="L659" s="6">
        <f t="shared" si="1030"/>
        <v>0</v>
      </c>
      <c r="M659" s="6">
        <f t="shared" si="1030"/>
        <v>0</v>
      </c>
      <c r="N659" s="6">
        <f t="shared" si="1030"/>
        <v>0</v>
      </c>
      <c r="O659" s="6">
        <f t="shared" si="1030"/>
        <v>0</v>
      </c>
      <c r="P659" s="6">
        <f t="shared" si="1030"/>
        <v>0</v>
      </c>
      <c r="Q659" s="6">
        <f t="shared" si="1030"/>
        <v>2547</v>
      </c>
      <c r="R659" s="6">
        <f t="shared" si="1030"/>
        <v>0</v>
      </c>
      <c r="S659" s="6">
        <f t="shared" si="1030"/>
        <v>0</v>
      </c>
      <c r="T659" s="6">
        <f t="shared" si="1030"/>
        <v>0</v>
      </c>
      <c r="U659" s="6">
        <f t="shared" si="1030"/>
        <v>0</v>
      </c>
      <c r="V659" s="6">
        <f t="shared" si="1030"/>
        <v>2165.47478</v>
      </c>
      <c r="W659" s="6">
        <f t="shared" si="1030"/>
        <v>0</v>
      </c>
      <c r="X659" s="6">
        <f t="shared" si="1030"/>
        <v>0</v>
      </c>
      <c r="Y659" s="6">
        <f t="shared" si="1030"/>
        <v>0</v>
      </c>
      <c r="Z659" s="21">
        <f t="shared" si="1030"/>
        <v>0</v>
      </c>
      <c r="AA659" s="6">
        <f t="shared" si="936"/>
        <v>0</v>
      </c>
      <c r="AB659" s="12">
        <f t="shared" si="1030"/>
        <v>0</v>
      </c>
      <c r="AC659" s="12">
        <f t="shared" si="1004"/>
        <v>0</v>
      </c>
      <c r="AD659" s="25"/>
    </row>
    <row r="660" spans="2:30">
      <c r="B660" s="16" t="s">
        <v>1</v>
      </c>
      <c r="C660" s="7" t="s">
        <v>22</v>
      </c>
      <c r="D660" s="8">
        <f t="shared" ref="D660:Z660" si="1031">SUM(D661:D663)</f>
        <v>0</v>
      </c>
      <c r="E660" s="8">
        <f t="shared" si="1031"/>
        <v>0</v>
      </c>
      <c r="F660" s="8">
        <f t="shared" si="1031"/>
        <v>0</v>
      </c>
      <c r="G660" s="8">
        <f t="shared" si="1031"/>
        <v>0</v>
      </c>
      <c r="H660" s="8">
        <f t="shared" si="1031"/>
        <v>0</v>
      </c>
      <c r="I660" s="8">
        <f t="shared" si="1031"/>
        <v>0</v>
      </c>
      <c r="J660" s="8">
        <f t="shared" si="1031"/>
        <v>0</v>
      </c>
      <c r="K660" s="8">
        <f t="shared" si="1031"/>
        <v>0</v>
      </c>
      <c r="L660" s="8">
        <f t="shared" si="1031"/>
        <v>0</v>
      </c>
      <c r="M660" s="8">
        <f t="shared" si="1031"/>
        <v>0</v>
      </c>
      <c r="N660" s="8">
        <f t="shared" si="1031"/>
        <v>0</v>
      </c>
      <c r="O660" s="8">
        <f t="shared" si="1031"/>
        <v>0</v>
      </c>
      <c r="P660" s="8">
        <f t="shared" si="1031"/>
        <v>0</v>
      </c>
      <c r="Q660" s="8">
        <f t="shared" si="1031"/>
        <v>2547</v>
      </c>
      <c r="R660" s="8">
        <f t="shared" si="1031"/>
        <v>0</v>
      </c>
      <c r="S660" s="8">
        <f t="shared" si="1031"/>
        <v>0</v>
      </c>
      <c r="T660" s="8">
        <f t="shared" si="1031"/>
        <v>0</v>
      </c>
      <c r="U660" s="8">
        <f t="shared" si="1031"/>
        <v>0</v>
      </c>
      <c r="V660" s="8">
        <f t="shared" si="1031"/>
        <v>2165.47478</v>
      </c>
      <c r="W660" s="8">
        <f t="shared" si="1031"/>
        <v>0</v>
      </c>
      <c r="X660" s="8">
        <f t="shared" si="1031"/>
        <v>0</v>
      </c>
      <c r="Y660" s="8">
        <f t="shared" si="1031"/>
        <v>0</v>
      </c>
      <c r="Z660" s="22">
        <f t="shared" si="1031"/>
        <v>0</v>
      </c>
      <c r="AA660" s="8">
        <f t="shared" ref="AA660:AA723" si="1032">Y660-W660</f>
        <v>0</v>
      </c>
      <c r="AB660" s="24">
        <f t="shared" ref="AB660" si="1033">SUM(AB661:AB663)</f>
        <v>0</v>
      </c>
      <c r="AC660" s="24">
        <f t="shared" si="1004"/>
        <v>0</v>
      </c>
      <c r="AD660" s="25"/>
    </row>
    <row r="661" spans="2:30">
      <c r="B661" s="16" t="s">
        <v>1</v>
      </c>
      <c r="C661" s="9" t="s">
        <v>23</v>
      </c>
      <c r="D661" s="8">
        <v>0</v>
      </c>
      <c r="E661" s="8">
        <v>0</v>
      </c>
      <c r="F661" s="8">
        <v>0</v>
      </c>
      <c r="G661" s="8">
        <v>0</v>
      </c>
      <c r="H661" s="8">
        <v>0</v>
      </c>
      <c r="I661" s="8">
        <v>0</v>
      </c>
      <c r="J661" s="8">
        <v>0</v>
      </c>
      <c r="K661" s="8">
        <v>0</v>
      </c>
      <c r="L661" s="8">
        <v>0</v>
      </c>
      <c r="M661" s="8">
        <v>0</v>
      </c>
      <c r="N661" s="8">
        <v>0</v>
      </c>
      <c r="O661" s="8">
        <v>0</v>
      </c>
      <c r="P661" s="8">
        <v>0</v>
      </c>
      <c r="Q661" s="8">
        <v>45.96</v>
      </c>
      <c r="R661" s="8">
        <v>0</v>
      </c>
      <c r="S661" s="8">
        <v>0</v>
      </c>
      <c r="T661" s="8">
        <v>0</v>
      </c>
      <c r="U661" s="8">
        <v>0</v>
      </c>
      <c r="V661" s="8">
        <v>15</v>
      </c>
      <c r="W661" s="8">
        <v>0</v>
      </c>
      <c r="X661" s="8">
        <v>0</v>
      </c>
      <c r="Y661" s="8">
        <v>0</v>
      </c>
      <c r="Z661" s="22">
        <v>0</v>
      </c>
      <c r="AA661" s="8">
        <f t="shared" si="1032"/>
        <v>0</v>
      </c>
      <c r="AB661" s="24">
        <v>0</v>
      </c>
      <c r="AC661" s="24">
        <f t="shared" si="1004"/>
        <v>0</v>
      </c>
      <c r="AD661" s="25"/>
    </row>
    <row r="662" spans="2:30">
      <c r="B662" s="16" t="s">
        <v>1</v>
      </c>
      <c r="C662" s="9" t="s">
        <v>24</v>
      </c>
      <c r="D662" s="8">
        <v>0</v>
      </c>
      <c r="E662" s="8">
        <v>0</v>
      </c>
      <c r="F662" s="8">
        <v>0</v>
      </c>
      <c r="G662" s="8">
        <v>0</v>
      </c>
      <c r="H662" s="8">
        <v>0</v>
      </c>
      <c r="I662" s="8">
        <v>0</v>
      </c>
      <c r="J662" s="8">
        <v>0</v>
      </c>
      <c r="K662" s="8">
        <v>0</v>
      </c>
      <c r="L662" s="8">
        <v>0</v>
      </c>
      <c r="M662" s="8">
        <v>0</v>
      </c>
      <c r="N662" s="8">
        <v>0</v>
      </c>
      <c r="O662" s="8">
        <v>0</v>
      </c>
      <c r="P662" s="8">
        <v>0</v>
      </c>
      <c r="Q662" s="8">
        <v>1.04</v>
      </c>
      <c r="R662" s="8">
        <v>0</v>
      </c>
      <c r="S662" s="8">
        <v>0</v>
      </c>
      <c r="T662" s="8">
        <v>0</v>
      </c>
      <c r="U662" s="8">
        <v>0</v>
      </c>
      <c r="V662" s="8">
        <v>0.47477999999999998</v>
      </c>
      <c r="W662" s="8">
        <v>0</v>
      </c>
      <c r="X662" s="8">
        <v>0</v>
      </c>
      <c r="Y662" s="8">
        <v>0</v>
      </c>
      <c r="Z662" s="22">
        <v>0</v>
      </c>
      <c r="AA662" s="8">
        <f t="shared" si="1032"/>
        <v>0</v>
      </c>
      <c r="AB662" s="24">
        <v>0</v>
      </c>
      <c r="AC662" s="24">
        <f t="shared" si="1004"/>
        <v>0</v>
      </c>
      <c r="AD662" s="25"/>
    </row>
    <row r="663" spans="2:30">
      <c r="B663" s="16" t="s">
        <v>1</v>
      </c>
      <c r="C663" s="9" t="s">
        <v>25</v>
      </c>
      <c r="D663" s="8">
        <v>0</v>
      </c>
      <c r="E663" s="8">
        <v>0</v>
      </c>
      <c r="F663" s="8">
        <v>0</v>
      </c>
      <c r="G663" s="8">
        <v>0</v>
      </c>
      <c r="H663" s="8">
        <v>0</v>
      </c>
      <c r="I663" s="8">
        <v>0</v>
      </c>
      <c r="J663" s="8">
        <v>0</v>
      </c>
      <c r="K663" s="8">
        <v>0</v>
      </c>
      <c r="L663" s="8">
        <v>0</v>
      </c>
      <c r="M663" s="8">
        <v>0</v>
      </c>
      <c r="N663" s="8">
        <v>0</v>
      </c>
      <c r="O663" s="8">
        <v>0</v>
      </c>
      <c r="P663" s="8">
        <v>0</v>
      </c>
      <c r="Q663" s="8">
        <v>2500</v>
      </c>
      <c r="R663" s="8">
        <v>0</v>
      </c>
      <c r="S663" s="8">
        <v>0</v>
      </c>
      <c r="T663" s="8">
        <v>0</v>
      </c>
      <c r="U663" s="8">
        <v>0</v>
      </c>
      <c r="V663" s="8">
        <v>2150</v>
      </c>
      <c r="W663" s="8">
        <v>0</v>
      </c>
      <c r="X663" s="8">
        <v>0</v>
      </c>
      <c r="Y663" s="8">
        <v>0</v>
      </c>
      <c r="Z663" s="22">
        <v>0</v>
      </c>
      <c r="AA663" s="8">
        <f t="shared" si="1032"/>
        <v>0</v>
      </c>
      <c r="AB663" s="24">
        <v>0</v>
      </c>
      <c r="AC663" s="24">
        <f t="shared" si="1004"/>
        <v>0</v>
      </c>
      <c r="AD663" s="25"/>
    </row>
    <row r="664" spans="2:30" ht="30">
      <c r="B664" s="16" t="s">
        <v>236</v>
      </c>
      <c r="C664" s="5" t="s">
        <v>237</v>
      </c>
      <c r="D664" s="6">
        <f t="shared" ref="D664:Z664" si="1034">SUM(D673,D682,D684)</f>
        <v>20000</v>
      </c>
      <c r="E664" s="6">
        <f t="shared" si="1034"/>
        <v>0</v>
      </c>
      <c r="F664" s="6">
        <f t="shared" si="1034"/>
        <v>6798.64</v>
      </c>
      <c r="G664" s="6">
        <f t="shared" si="1034"/>
        <v>0</v>
      </c>
      <c r="H664" s="6">
        <f t="shared" si="1034"/>
        <v>0</v>
      </c>
      <c r="I664" s="6">
        <f t="shared" si="1034"/>
        <v>6247.5800499999996</v>
      </c>
      <c r="J664" s="6">
        <f t="shared" si="1034"/>
        <v>0</v>
      </c>
      <c r="K664" s="6">
        <f t="shared" si="1034"/>
        <v>0</v>
      </c>
      <c r="L664" s="6">
        <f t="shared" si="1034"/>
        <v>0</v>
      </c>
      <c r="M664" s="6">
        <f t="shared" si="1034"/>
        <v>55000</v>
      </c>
      <c r="N664" s="6">
        <f t="shared" si="1034"/>
        <v>0</v>
      </c>
      <c r="O664" s="6">
        <f t="shared" si="1034"/>
        <v>53700</v>
      </c>
      <c r="P664" s="6">
        <f t="shared" si="1034"/>
        <v>0</v>
      </c>
      <c r="Q664" s="6">
        <f t="shared" si="1034"/>
        <v>0</v>
      </c>
      <c r="R664" s="6">
        <f t="shared" si="1034"/>
        <v>15077.106589999999</v>
      </c>
      <c r="S664" s="6">
        <f t="shared" si="1034"/>
        <v>0</v>
      </c>
      <c r="T664" s="6">
        <f t="shared" si="1034"/>
        <v>0</v>
      </c>
      <c r="U664" s="6">
        <f t="shared" si="1034"/>
        <v>0</v>
      </c>
      <c r="V664" s="6">
        <f t="shared" si="1034"/>
        <v>0</v>
      </c>
      <c r="W664" s="6">
        <f t="shared" si="1034"/>
        <v>55000</v>
      </c>
      <c r="X664" s="6">
        <f t="shared" si="1034"/>
        <v>0</v>
      </c>
      <c r="Y664" s="6">
        <f t="shared" si="1034"/>
        <v>55000</v>
      </c>
      <c r="Z664" s="21">
        <f t="shared" si="1034"/>
        <v>0</v>
      </c>
      <c r="AA664" s="6">
        <f t="shared" si="1032"/>
        <v>0</v>
      </c>
      <c r="AB664" s="12">
        <f t="shared" ref="AB664" si="1035">SUM(AB673,AB682,AB684)</f>
        <v>30000</v>
      </c>
      <c r="AC664" s="12">
        <f t="shared" si="1004"/>
        <v>-25000</v>
      </c>
      <c r="AD664" s="25"/>
    </row>
    <row r="665" spans="2:30">
      <c r="B665" s="16" t="s">
        <v>1</v>
      </c>
      <c r="C665" s="7" t="s">
        <v>21</v>
      </c>
      <c r="D665" s="8">
        <f t="shared" ref="D665:E671" si="1036">SUM(D674)</f>
        <v>3</v>
      </c>
      <c r="E665" s="8">
        <f t="shared" si="1036"/>
        <v>0</v>
      </c>
      <c r="F665" s="8">
        <f t="shared" ref="F665:H671" si="1037">SUM(F674)</f>
        <v>0</v>
      </c>
      <c r="G665" s="8">
        <f t="shared" si="1037"/>
        <v>0</v>
      </c>
      <c r="H665" s="8">
        <f t="shared" si="1037"/>
        <v>0</v>
      </c>
      <c r="I665" s="8">
        <f t="shared" ref="I665:L671" si="1038">SUM(I674)</f>
        <v>0</v>
      </c>
      <c r="J665" s="8">
        <f t="shared" si="1038"/>
        <v>0</v>
      </c>
      <c r="K665" s="8">
        <f t="shared" si="1038"/>
        <v>0</v>
      </c>
      <c r="L665" s="8">
        <f t="shared" si="1038"/>
        <v>0</v>
      </c>
      <c r="M665" s="8">
        <f t="shared" ref="M665:N671" si="1039">SUM(M674)</f>
        <v>8</v>
      </c>
      <c r="N665" s="8">
        <f t="shared" si="1039"/>
        <v>0</v>
      </c>
      <c r="O665" s="8">
        <f t="shared" ref="O665:Q671" si="1040">SUM(O674)</f>
        <v>0</v>
      </c>
      <c r="P665" s="8">
        <f t="shared" si="1040"/>
        <v>0</v>
      </c>
      <c r="Q665" s="8">
        <f t="shared" si="1040"/>
        <v>0</v>
      </c>
      <c r="R665" s="8">
        <f t="shared" ref="R665:V671" si="1041">SUM(R674)</f>
        <v>0</v>
      </c>
      <c r="S665" s="8">
        <f t="shared" si="1041"/>
        <v>0</v>
      </c>
      <c r="T665" s="8">
        <f t="shared" si="1041"/>
        <v>0</v>
      </c>
      <c r="U665" s="8">
        <f t="shared" si="1041"/>
        <v>0</v>
      </c>
      <c r="V665" s="8">
        <f t="shared" si="1041"/>
        <v>0</v>
      </c>
      <c r="W665" s="8">
        <f t="shared" ref="W665:X671" si="1042">SUM(W674)</f>
        <v>8</v>
      </c>
      <c r="X665" s="8">
        <f t="shared" si="1042"/>
        <v>0</v>
      </c>
      <c r="Y665" s="8">
        <f t="shared" ref="Y665:Z671" si="1043">SUM(Y674)</f>
        <v>8</v>
      </c>
      <c r="Z665" s="22">
        <f t="shared" si="1043"/>
        <v>0</v>
      </c>
      <c r="AA665" s="8">
        <f t="shared" si="1032"/>
        <v>0</v>
      </c>
      <c r="AB665" s="24">
        <f t="shared" ref="AB665" si="1044">SUM(AB674)</f>
        <v>8</v>
      </c>
      <c r="AC665" s="24">
        <f t="shared" si="1004"/>
        <v>0</v>
      </c>
      <c r="AD665" s="25"/>
    </row>
    <row r="666" spans="2:30">
      <c r="B666" s="16" t="s">
        <v>1</v>
      </c>
      <c r="C666" s="7" t="s">
        <v>22</v>
      </c>
      <c r="D666" s="8">
        <f t="shared" si="1036"/>
        <v>6100</v>
      </c>
      <c r="E666" s="8">
        <f t="shared" si="1036"/>
        <v>0</v>
      </c>
      <c r="F666" s="8">
        <f t="shared" si="1037"/>
        <v>754.67000000000007</v>
      </c>
      <c r="G666" s="8">
        <f t="shared" si="1037"/>
        <v>0</v>
      </c>
      <c r="H666" s="8">
        <f t="shared" si="1037"/>
        <v>0</v>
      </c>
      <c r="I666" s="8">
        <f t="shared" si="1038"/>
        <v>713.57506999999998</v>
      </c>
      <c r="J666" s="8">
        <f t="shared" si="1038"/>
        <v>0</v>
      </c>
      <c r="K666" s="8">
        <f t="shared" si="1038"/>
        <v>0</v>
      </c>
      <c r="L666" s="8">
        <f t="shared" si="1038"/>
        <v>0</v>
      </c>
      <c r="M666" s="8">
        <f t="shared" si="1039"/>
        <v>500</v>
      </c>
      <c r="N666" s="8">
        <f t="shared" si="1039"/>
        <v>0</v>
      </c>
      <c r="O666" s="8">
        <f t="shared" si="1040"/>
        <v>1299.1199999999999</v>
      </c>
      <c r="P666" s="8">
        <f t="shared" si="1040"/>
        <v>0</v>
      </c>
      <c r="Q666" s="8">
        <f t="shared" si="1040"/>
        <v>0</v>
      </c>
      <c r="R666" s="8">
        <f t="shared" si="1041"/>
        <v>475.86707000000001</v>
      </c>
      <c r="S666" s="8">
        <f t="shared" si="1041"/>
        <v>0</v>
      </c>
      <c r="T666" s="8">
        <f t="shared" si="1041"/>
        <v>0</v>
      </c>
      <c r="U666" s="8">
        <f t="shared" si="1041"/>
        <v>0</v>
      </c>
      <c r="V666" s="8">
        <f t="shared" si="1041"/>
        <v>0</v>
      </c>
      <c r="W666" s="8">
        <f t="shared" si="1042"/>
        <v>500</v>
      </c>
      <c r="X666" s="8">
        <f t="shared" si="1042"/>
        <v>0</v>
      </c>
      <c r="Y666" s="8">
        <f t="shared" si="1043"/>
        <v>500</v>
      </c>
      <c r="Z666" s="22">
        <f t="shared" si="1043"/>
        <v>0</v>
      </c>
      <c r="AA666" s="8">
        <f t="shared" si="1032"/>
        <v>0</v>
      </c>
      <c r="AB666" s="24">
        <f t="shared" ref="AB666" si="1045">SUM(AB675)</f>
        <v>500</v>
      </c>
      <c r="AC666" s="24">
        <f t="shared" si="1004"/>
        <v>0</v>
      </c>
      <c r="AD666" s="25"/>
    </row>
    <row r="667" spans="2:30">
      <c r="B667" s="16" t="s">
        <v>1</v>
      </c>
      <c r="C667" s="9" t="s">
        <v>24</v>
      </c>
      <c r="D667" s="8">
        <f t="shared" si="1036"/>
        <v>48</v>
      </c>
      <c r="E667" s="8">
        <f t="shared" si="1036"/>
        <v>0</v>
      </c>
      <c r="F667" s="8">
        <f t="shared" si="1037"/>
        <v>381.97</v>
      </c>
      <c r="G667" s="8">
        <f t="shared" si="1037"/>
        <v>0</v>
      </c>
      <c r="H667" s="8">
        <f t="shared" si="1037"/>
        <v>0</v>
      </c>
      <c r="I667" s="8">
        <f t="shared" si="1038"/>
        <v>373.97726</v>
      </c>
      <c r="J667" s="8">
        <f t="shared" si="1038"/>
        <v>0</v>
      </c>
      <c r="K667" s="8">
        <f t="shared" si="1038"/>
        <v>0</v>
      </c>
      <c r="L667" s="8">
        <f t="shared" si="1038"/>
        <v>0</v>
      </c>
      <c r="M667" s="8">
        <f t="shared" si="1039"/>
        <v>500</v>
      </c>
      <c r="N667" s="8">
        <f t="shared" si="1039"/>
        <v>0</v>
      </c>
      <c r="O667" s="8">
        <f t="shared" si="1040"/>
        <v>500</v>
      </c>
      <c r="P667" s="8">
        <f t="shared" si="1040"/>
        <v>0</v>
      </c>
      <c r="Q667" s="8">
        <f t="shared" si="1040"/>
        <v>0</v>
      </c>
      <c r="R667" s="8">
        <f t="shared" si="1041"/>
        <v>84.567070000000001</v>
      </c>
      <c r="S667" s="8">
        <f t="shared" si="1041"/>
        <v>0</v>
      </c>
      <c r="T667" s="8">
        <f t="shared" si="1041"/>
        <v>0</v>
      </c>
      <c r="U667" s="8">
        <f t="shared" si="1041"/>
        <v>0</v>
      </c>
      <c r="V667" s="8">
        <f t="shared" si="1041"/>
        <v>0</v>
      </c>
      <c r="W667" s="8">
        <f t="shared" si="1042"/>
        <v>500</v>
      </c>
      <c r="X667" s="8">
        <f t="shared" si="1042"/>
        <v>0</v>
      </c>
      <c r="Y667" s="8">
        <f t="shared" si="1043"/>
        <v>500</v>
      </c>
      <c r="Z667" s="22">
        <f t="shared" si="1043"/>
        <v>0</v>
      </c>
      <c r="AA667" s="8">
        <f t="shared" si="1032"/>
        <v>0</v>
      </c>
      <c r="AB667" s="24">
        <f t="shared" ref="AB667" si="1046">SUM(AB676)</f>
        <v>500</v>
      </c>
      <c r="AC667" s="24">
        <f t="shared" si="1004"/>
        <v>0</v>
      </c>
      <c r="AD667" s="25"/>
    </row>
    <row r="668" spans="2:30">
      <c r="B668" s="16" t="s">
        <v>1</v>
      </c>
      <c r="C668" s="9" t="s">
        <v>28</v>
      </c>
      <c r="D668" s="8">
        <f t="shared" si="1036"/>
        <v>6052</v>
      </c>
      <c r="E668" s="8">
        <f t="shared" si="1036"/>
        <v>0</v>
      </c>
      <c r="F668" s="8">
        <f t="shared" si="1037"/>
        <v>372.7</v>
      </c>
      <c r="G668" s="8">
        <f t="shared" si="1037"/>
        <v>0</v>
      </c>
      <c r="H668" s="8">
        <f t="shared" si="1037"/>
        <v>0</v>
      </c>
      <c r="I668" s="8">
        <f t="shared" si="1038"/>
        <v>339.59780999999998</v>
      </c>
      <c r="J668" s="8">
        <f t="shared" si="1038"/>
        <v>0</v>
      </c>
      <c r="K668" s="8">
        <f t="shared" si="1038"/>
        <v>0</v>
      </c>
      <c r="L668" s="8">
        <f t="shared" si="1038"/>
        <v>0</v>
      </c>
      <c r="M668" s="8">
        <f t="shared" si="1039"/>
        <v>0</v>
      </c>
      <c r="N668" s="8">
        <f t="shared" si="1039"/>
        <v>0</v>
      </c>
      <c r="O668" s="8">
        <f t="shared" si="1040"/>
        <v>799.12</v>
      </c>
      <c r="P668" s="8">
        <f t="shared" si="1040"/>
        <v>0</v>
      </c>
      <c r="Q668" s="8">
        <f t="shared" si="1040"/>
        <v>0</v>
      </c>
      <c r="R668" s="8">
        <f t="shared" si="1041"/>
        <v>391.3</v>
      </c>
      <c r="S668" s="8">
        <f t="shared" si="1041"/>
        <v>0</v>
      </c>
      <c r="T668" s="8">
        <f t="shared" si="1041"/>
        <v>0</v>
      </c>
      <c r="U668" s="8">
        <f t="shared" si="1041"/>
        <v>0</v>
      </c>
      <c r="V668" s="8">
        <f t="shared" si="1041"/>
        <v>0</v>
      </c>
      <c r="W668" s="8">
        <f t="shared" si="1042"/>
        <v>0</v>
      </c>
      <c r="X668" s="8">
        <f t="shared" si="1042"/>
        <v>0</v>
      </c>
      <c r="Y668" s="8">
        <f t="shared" si="1043"/>
        <v>0</v>
      </c>
      <c r="Z668" s="22">
        <f t="shared" si="1043"/>
        <v>0</v>
      </c>
      <c r="AA668" s="8">
        <f t="shared" si="1032"/>
        <v>0</v>
      </c>
      <c r="AB668" s="24">
        <f t="shared" ref="AB668" si="1047">SUM(AB677)</f>
        <v>0</v>
      </c>
      <c r="AC668" s="24">
        <f t="shared" si="1004"/>
        <v>0</v>
      </c>
      <c r="AD668" s="25"/>
    </row>
    <row r="669" spans="2:30">
      <c r="B669" s="16" t="s">
        <v>1</v>
      </c>
      <c r="C669" s="10" t="s">
        <v>29</v>
      </c>
      <c r="D669" s="8">
        <f t="shared" si="1036"/>
        <v>6052</v>
      </c>
      <c r="E669" s="8">
        <f t="shared" si="1036"/>
        <v>0</v>
      </c>
      <c r="F669" s="8">
        <f t="shared" si="1037"/>
        <v>372.7</v>
      </c>
      <c r="G669" s="8">
        <f t="shared" si="1037"/>
        <v>0</v>
      </c>
      <c r="H669" s="8">
        <f t="shared" si="1037"/>
        <v>0</v>
      </c>
      <c r="I669" s="8">
        <f t="shared" si="1038"/>
        <v>339.59780999999998</v>
      </c>
      <c r="J669" s="8">
        <f t="shared" si="1038"/>
        <v>0</v>
      </c>
      <c r="K669" s="8">
        <f t="shared" si="1038"/>
        <v>0</v>
      </c>
      <c r="L669" s="8">
        <f t="shared" si="1038"/>
        <v>0</v>
      </c>
      <c r="M669" s="8">
        <f t="shared" si="1039"/>
        <v>0</v>
      </c>
      <c r="N669" s="8">
        <f t="shared" si="1039"/>
        <v>0</v>
      </c>
      <c r="O669" s="8">
        <f t="shared" si="1040"/>
        <v>799.12</v>
      </c>
      <c r="P669" s="8">
        <f t="shared" si="1040"/>
        <v>0</v>
      </c>
      <c r="Q669" s="8">
        <f t="shared" si="1040"/>
        <v>0</v>
      </c>
      <c r="R669" s="8">
        <f t="shared" si="1041"/>
        <v>391.3</v>
      </c>
      <c r="S669" s="8">
        <f t="shared" si="1041"/>
        <v>0</v>
      </c>
      <c r="T669" s="8">
        <f t="shared" si="1041"/>
        <v>0</v>
      </c>
      <c r="U669" s="8">
        <f t="shared" si="1041"/>
        <v>0</v>
      </c>
      <c r="V669" s="8">
        <f t="shared" si="1041"/>
        <v>0</v>
      </c>
      <c r="W669" s="8">
        <f t="shared" si="1042"/>
        <v>0</v>
      </c>
      <c r="X669" s="8">
        <f t="shared" si="1042"/>
        <v>0</v>
      </c>
      <c r="Y669" s="8">
        <f t="shared" si="1043"/>
        <v>0</v>
      </c>
      <c r="Z669" s="22">
        <f t="shared" si="1043"/>
        <v>0</v>
      </c>
      <c r="AA669" s="8">
        <f t="shared" si="1032"/>
        <v>0</v>
      </c>
      <c r="AB669" s="24">
        <f t="shared" ref="AB669" si="1048">SUM(AB678)</f>
        <v>0</v>
      </c>
      <c r="AC669" s="24">
        <f t="shared" si="1004"/>
        <v>0</v>
      </c>
      <c r="AD669" s="25"/>
    </row>
    <row r="670" spans="2:30" ht="30">
      <c r="B670" s="16" t="s">
        <v>1</v>
      </c>
      <c r="C670" s="11" t="s">
        <v>30</v>
      </c>
      <c r="D670" s="8">
        <f t="shared" si="1036"/>
        <v>430</v>
      </c>
      <c r="E670" s="8">
        <f t="shared" si="1036"/>
        <v>0</v>
      </c>
      <c r="F670" s="8">
        <f t="shared" si="1037"/>
        <v>0</v>
      </c>
      <c r="G670" s="8">
        <f t="shared" si="1037"/>
        <v>0</v>
      </c>
      <c r="H670" s="8">
        <f t="shared" si="1037"/>
        <v>0</v>
      </c>
      <c r="I670" s="8">
        <f t="shared" si="1038"/>
        <v>0</v>
      </c>
      <c r="J670" s="8">
        <f t="shared" si="1038"/>
        <v>0</v>
      </c>
      <c r="K670" s="8">
        <f t="shared" si="1038"/>
        <v>0</v>
      </c>
      <c r="L670" s="8">
        <f t="shared" si="1038"/>
        <v>0</v>
      </c>
      <c r="M670" s="8">
        <f t="shared" si="1039"/>
        <v>0</v>
      </c>
      <c r="N670" s="8">
        <f t="shared" si="1039"/>
        <v>0</v>
      </c>
      <c r="O670" s="8">
        <f t="shared" si="1040"/>
        <v>407.82</v>
      </c>
      <c r="P670" s="8">
        <f t="shared" si="1040"/>
        <v>0</v>
      </c>
      <c r="Q670" s="8">
        <f t="shared" si="1040"/>
        <v>0</v>
      </c>
      <c r="R670" s="8">
        <f t="shared" si="1041"/>
        <v>0</v>
      </c>
      <c r="S670" s="8">
        <f t="shared" si="1041"/>
        <v>0</v>
      </c>
      <c r="T670" s="8">
        <f t="shared" si="1041"/>
        <v>0</v>
      </c>
      <c r="U670" s="8">
        <f t="shared" si="1041"/>
        <v>0</v>
      </c>
      <c r="V670" s="8">
        <f t="shared" si="1041"/>
        <v>0</v>
      </c>
      <c r="W670" s="8">
        <f t="shared" si="1042"/>
        <v>0</v>
      </c>
      <c r="X670" s="8">
        <f t="shared" si="1042"/>
        <v>0</v>
      </c>
      <c r="Y670" s="8">
        <f t="shared" si="1043"/>
        <v>0</v>
      </c>
      <c r="Z670" s="22">
        <f t="shared" si="1043"/>
        <v>0</v>
      </c>
      <c r="AA670" s="8">
        <f t="shared" si="1032"/>
        <v>0</v>
      </c>
      <c r="AB670" s="24">
        <f t="shared" ref="AB670" si="1049">SUM(AB679)</f>
        <v>0</v>
      </c>
      <c r="AC670" s="24">
        <f t="shared" si="1004"/>
        <v>0</v>
      </c>
      <c r="AD670" s="25"/>
    </row>
    <row r="671" spans="2:30" ht="30">
      <c r="B671" s="16" t="s">
        <v>1</v>
      </c>
      <c r="C671" s="11" t="s">
        <v>31</v>
      </c>
      <c r="D671" s="8">
        <f t="shared" si="1036"/>
        <v>5622</v>
      </c>
      <c r="E671" s="8">
        <f t="shared" si="1036"/>
        <v>0</v>
      </c>
      <c r="F671" s="8">
        <f t="shared" si="1037"/>
        <v>372.7</v>
      </c>
      <c r="G671" s="8">
        <f t="shared" si="1037"/>
        <v>0</v>
      </c>
      <c r="H671" s="8">
        <f t="shared" si="1037"/>
        <v>0</v>
      </c>
      <c r="I671" s="8">
        <f t="shared" si="1038"/>
        <v>339.59780999999998</v>
      </c>
      <c r="J671" s="8">
        <f t="shared" si="1038"/>
        <v>0</v>
      </c>
      <c r="K671" s="8">
        <f t="shared" si="1038"/>
        <v>0</v>
      </c>
      <c r="L671" s="8">
        <f t="shared" si="1038"/>
        <v>0</v>
      </c>
      <c r="M671" s="8">
        <f t="shared" si="1039"/>
        <v>0</v>
      </c>
      <c r="N671" s="8">
        <f t="shared" si="1039"/>
        <v>0</v>
      </c>
      <c r="O671" s="8">
        <f t="shared" si="1040"/>
        <v>391.3</v>
      </c>
      <c r="P671" s="8">
        <f t="shared" si="1040"/>
        <v>0</v>
      </c>
      <c r="Q671" s="8">
        <f t="shared" si="1040"/>
        <v>0</v>
      </c>
      <c r="R671" s="8">
        <f t="shared" si="1041"/>
        <v>391.3</v>
      </c>
      <c r="S671" s="8">
        <f t="shared" si="1041"/>
        <v>0</v>
      </c>
      <c r="T671" s="8">
        <f t="shared" si="1041"/>
        <v>0</v>
      </c>
      <c r="U671" s="8">
        <f t="shared" si="1041"/>
        <v>0</v>
      </c>
      <c r="V671" s="8">
        <f t="shared" si="1041"/>
        <v>0</v>
      </c>
      <c r="W671" s="8">
        <f t="shared" si="1042"/>
        <v>0</v>
      </c>
      <c r="X671" s="8">
        <f t="shared" si="1042"/>
        <v>0</v>
      </c>
      <c r="Y671" s="8">
        <f t="shared" si="1043"/>
        <v>0</v>
      </c>
      <c r="Z671" s="22">
        <f t="shared" si="1043"/>
        <v>0</v>
      </c>
      <c r="AA671" s="8">
        <f t="shared" si="1032"/>
        <v>0</v>
      </c>
      <c r="AB671" s="24">
        <f t="shared" ref="AB671" si="1050">SUM(AB680)</f>
        <v>0</v>
      </c>
      <c r="AC671" s="24">
        <f t="shared" si="1004"/>
        <v>0</v>
      </c>
      <c r="AD671" s="25"/>
    </row>
    <row r="672" spans="2:30">
      <c r="B672" s="16" t="s">
        <v>1</v>
      </c>
      <c r="C672" s="7" t="s">
        <v>32</v>
      </c>
      <c r="D672" s="8">
        <f t="shared" ref="D672:Z672" si="1051">SUM(D681,D683,D685)</f>
        <v>13900</v>
      </c>
      <c r="E672" s="8">
        <f t="shared" si="1051"/>
        <v>0</v>
      </c>
      <c r="F672" s="8">
        <f t="shared" si="1051"/>
        <v>6043.97</v>
      </c>
      <c r="G672" s="8">
        <f t="shared" si="1051"/>
        <v>0</v>
      </c>
      <c r="H672" s="8">
        <f t="shared" si="1051"/>
        <v>0</v>
      </c>
      <c r="I672" s="8">
        <f t="shared" si="1051"/>
        <v>5534.0049799999997</v>
      </c>
      <c r="J672" s="8">
        <f t="shared" si="1051"/>
        <v>0</v>
      </c>
      <c r="K672" s="8">
        <f t="shared" si="1051"/>
        <v>0</v>
      </c>
      <c r="L672" s="8">
        <f t="shared" si="1051"/>
        <v>0</v>
      </c>
      <c r="M672" s="8">
        <f t="shared" si="1051"/>
        <v>54500</v>
      </c>
      <c r="N672" s="8">
        <f t="shared" si="1051"/>
        <v>0</v>
      </c>
      <c r="O672" s="8">
        <f t="shared" si="1051"/>
        <v>52400.880000000005</v>
      </c>
      <c r="P672" s="8">
        <f t="shared" si="1051"/>
        <v>0</v>
      </c>
      <c r="Q672" s="8">
        <f t="shared" si="1051"/>
        <v>0</v>
      </c>
      <c r="R672" s="8">
        <f t="shared" si="1051"/>
        <v>14601.239519999999</v>
      </c>
      <c r="S672" s="8">
        <f t="shared" si="1051"/>
        <v>0</v>
      </c>
      <c r="T672" s="8">
        <f t="shared" si="1051"/>
        <v>0</v>
      </c>
      <c r="U672" s="8">
        <f t="shared" si="1051"/>
        <v>0</v>
      </c>
      <c r="V672" s="8">
        <f t="shared" si="1051"/>
        <v>0</v>
      </c>
      <c r="W672" s="8">
        <f t="shared" si="1051"/>
        <v>54500</v>
      </c>
      <c r="X672" s="8">
        <f t="shared" si="1051"/>
        <v>0</v>
      </c>
      <c r="Y672" s="8">
        <f t="shared" si="1051"/>
        <v>54500</v>
      </c>
      <c r="Z672" s="22">
        <f t="shared" si="1051"/>
        <v>0</v>
      </c>
      <c r="AA672" s="8">
        <f t="shared" si="1032"/>
        <v>0</v>
      </c>
      <c r="AB672" s="24">
        <f t="shared" ref="AB672" si="1052">SUM(AB681,AB683,AB685)</f>
        <v>29500</v>
      </c>
      <c r="AC672" s="24">
        <f t="shared" si="1004"/>
        <v>-25000</v>
      </c>
      <c r="AD672" s="25"/>
    </row>
    <row r="673" spans="2:31" ht="30">
      <c r="B673" s="16" t="s">
        <v>238</v>
      </c>
      <c r="C673" s="5" t="s">
        <v>239</v>
      </c>
      <c r="D673" s="6">
        <f t="shared" ref="D673:Z673" si="1053">SUM(D675,D681)</f>
        <v>20000</v>
      </c>
      <c r="E673" s="6">
        <f t="shared" si="1053"/>
        <v>0</v>
      </c>
      <c r="F673" s="6">
        <f t="shared" si="1053"/>
        <v>6798.64</v>
      </c>
      <c r="G673" s="6">
        <f t="shared" si="1053"/>
        <v>0</v>
      </c>
      <c r="H673" s="6">
        <f t="shared" si="1053"/>
        <v>0</v>
      </c>
      <c r="I673" s="6">
        <f t="shared" si="1053"/>
        <v>6247.5800499999996</v>
      </c>
      <c r="J673" s="6">
        <f t="shared" si="1053"/>
        <v>0</v>
      </c>
      <c r="K673" s="6">
        <f t="shared" si="1053"/>
        <v>0</v>
      </c>
      <c r="L673" s="6">
        <f t="shared" si="1053"/>
        <v>0</v>
      </c>
      <c r="M673" s="6">
        <f t="shared" si="1053"/>
        <v>25000</v>
      </c>
      <c r="N673" s="6">
        <f t="shared" si="1053"/>
        <v>0</v>
      </c>
      <c r="O673" s="6">
        <f t="shared" si="1053"/>
        <v>20303</v>
      </c>
      <c r="P673" s="6">
        <f t="shared" si="1053"/>
        <v>0</v>
      </c>
      <c r="Q673" s="6">
        <f t="shared" si="1053"/>
        <v>0</v>
      </c>
      <c r="R673" s="6">
        <f t="shared" si="1053"/>
        <v>11680.106589999999</v>
      </c>
      <c r="S673" s="6">
        <f t="shared" si="1053"/>
        <v>0</v>
      </c>
      <c r="T673" s="6">
        <f t="shared" si="1053"/>
        <v>0</v>
      </c>
      <c r="U673" s="6">
        <f t="shared" si="1053"/>
        <v>0</v>
      </c>
      <c r="V673" s="6">
        <f t="shared" si="1053"/>
        <v>0</v>
      </c>
      <c r="W673" s="6">
        <f t="shared" si="1053"/>
        <v>55000</v>
      </c>
      <c r="X673" s="6">
        <f t="shared" si="1053"/>
        <v>0</v>
      </c>
      <c r="Y673" s="6">
        <f t="shared" si="1053"/>
        <v>55000</v>
      </c>
      <c r="Z673" s="21">
        <f t="shared" si="1053"/>
        <v>0</v>
      </c>
      <c r="AA673" s="6">
        <f t="shared" si="1032"/>
        <v>0</v>
      </c>
      <c r="AB673" s="12">
        <f t="shared" ref="AB673" si="1054">SUM(AB675,AB681)</f>
        <v>30000</v>
      </c>
      <c r="AC673" s="12">
        <f t="shared" si="1004"/>
        <v>-25000</v>
      </c>
      <c r="AD673" s="25"/>
    </row>
    <row r="674" spans="2:31">
      <c r="B674" s="16" t="s">
        <v>1</v>
      </c>
      <c r="C674" s="7" t="s">
        <v>21</v>
      </c>
      <c r="D674" s="8">
        <v>3</v>
      </c>
      <c r="E674" s="8">
        <v>0</v>
      </c>
      <c r="F674" s="8">
        <v>0</v>
      </c>
      <c r="G674" s="8">
        <v>0</v>
      </c>
      <c r="H674" s="8">
        <v>0</v>
      </c>
      <c r="I674" s="8">
        <v>0</v>
      </c>
      <c r="J674" s="8">
        <v>0</v>
      </c>
      <c r="K674" s="8">
        <v>0</v>
      </c>
      <c r="L674" s="8">
        <v>0</v>
      </c>
      <c r="M674" s="8">
        <v>8</v>
      </c>
      <c r="N674" s="8">
        <v>0</v>
      </c>
      <c r="O674" s="8">
        <v>0</v>
      </c>
      <c r="P674" s="8">
        <v>0</v>
      </c>
      <c r="Q674" s="8">
        <v>0</v>
      </c>
      <c r="R674" s="8">
        <v>0</v>
      </c>
      <c r="S674" s="8">
        <v>0</v>
      </c>
      <c r="T674" s="8">
        <v>0</v>
      </c>
      <c r="U674" s="8">
        <v>0</v>
      </c>
      <c r="V674" s="8">
        <v>0</v>
      </c>
      <c r="W674" s="8">
        <v>8</v>
      </c>
      <c r="X674" s="8">
        <v>0</v>
      </c>
      <c r="Y674" s="8">
        <v>8</v>
      </c>
      <c r="Z674" s="22">
        <v>0</v>
      </c>
      <c r="AA674" s="8">
        <f t="shared" si="1032"/>
        <v>0</v>
      </c>
      <c r="AB674" s="24">
        <v>8</v>
      </c>
      <c r="AC674" s="24">
        <f t="shared" si="1004"/>
        <v>0</v>
      </c>
      <c r="AD674" s="25"/>
    </row>
    <row r="675" spans="2:31">
      <c r="B675" s="16" t="s">
        <v>1</v>
      </c>
      <c r="C675" s="7" t="s">
        <v>22</v>
      </c>
      <c r="D675" s="8">
        <f t="shared" ref="D675:Z675" si="1055">SUM(D676:D677)</f>
        <v>6100</v>
      </c>
      <c r="E675" s="8">
        <f t="shared" si="1055"/>
        <v>0</v>
      </c>
      <c r="F675" s="8">
        <f t="shared" si="1055"/>
        <v>754.67000000000007</v>
      </c>
      <c r="G675" s="8">
        <f t="shared" si="1055"/>
        <v>0</v>
      </c>
      <c r="H675" s="8">
        <f t="shared" si="1055"/>
        <v>0</v>
      </c>
      <c r="I675" s="8">
        <f t="shared" si="1055"/>
        <v>713.57506999999998</v>
      </c>
      <c r="J675" s="8">
        <f t="shared" si="1055"/>
        <v>0</v>
      </c>
      <c r="K675" s="8">
        <f t="shared" si="1055"/>
        <v>0</v>
      </c>
      <c r="L675" s="8">
        <f t="shared" si="1055"/>
        <v>0</v>
      </c>
      <c r="M675" s="8">
        <f t="shared" si="1055"/>
        <v>500</v>
      </c>
      <c r="N675" s="8">
        <f t="shared" si="1055"/>
        <v>0</v>
      </c>
      <c r="O675" s="8">
        <f t="shared" si="1055"/>
        <v>1299.1199999999999</v>
      </c>
      <c r="P675" s="8">
        <f t="shared" si="1055"/>
        <v>0</v>
      </c>
      <c r="Q675" s="8">
        <f t="shared" si="1055"/>
        <v>0</v>
      </c>
      <c r="R675" s="8">
        <f t="shared" si="1055"/>
        <v>475.86707000000001</v>
      </c>
      <c r="S675" s="8">
        <f t="shared" si="1055"/>
        <v>0</v>
      </c>
      <c r="T675" s="8">
        <f t="shared" si="1055"/>
        <v>0</v>
      </c>
      <c r="U675" s="8">
        <f t="shared" si="1055"/>
        <v>0</v>
      </c>
      <c r="V675" s="8">
        <f t="shared" si="1055"/>
        <v>0</v>
      </c>
      <c r="W675" s="8">
        <f t="shared" si="1055"/>
        <v>500</v>
      </c>
      <c r="X675" s="8">
        <f t="shared" si="1055"/>
        <v>0</v>
      </c>
      <c r="Y675" s="8">
        <f t="shared" si="1055"/>
        <v>500</v>
      </c>
      <c r="Z675" s="22">
        <f t="shared" si="1055"/>
        <v>0</v>
      </c>
      <c r="AA675" s="8">
        <f t="shared" si="1032"/>
        <v>0</v>
      </c>
      <c r="AB675" s="24">
        <f t="shared" ref="AB675" si="1056">SUM(AB676:AB677)</f>
        <v>500</v>
      </c>
      <c r="AC675" s="24">
        <f t="shared" si="1004"/>
        <v>0</v>
      </c>
      <c r="AD675" s="25"/>
    </row>
    <row r="676" spans="2:31">
      <c r="B676" s="16" t="s">
        <v>1</v>
      </c>
      <c r="C676" s="9" t="s">
        <v>24</v>
      </c>
      <c r="D676" s="8">
        <v>48</v>
      </c>
      <c r="E676" s="8">
        <v>0</v>
      </c>
      <c r="F676" s="8">
        <v>381.97</v>
      </c>
      <c r="G676" s="8">
        <v>0</v>
      </c>
      <c r="H676" s="8">
        <v>0</v>
      </c>
      <c r="I676" s="8">
        <v>373.97726</v>
      </c>
      <c r="J676" s="8">
        <v>0</v>
      </c>
      <c r="K676" s="8">
        <v>0</v>
      </c>
      <c r="L676" s="8">
        <v>0</v>
      </c>
      <c r="M676" s="8">
        <v>500</v>
      </c>
      <c r="N676" s="8">
        <v>0</v>
      </c>
      <c r="O676" s="8">
        <v>500</v>
      </c>
      <c r="P676" s="8">
        <v>0</v>
      </c>
      <c r="Q676" s="8">
        <v>0</v>
      </c>
      <c r="R676" s="8">
        <v>84.567070000000001</v>
      </c>
      <c r="S676" s="8">
        <v>0</v>
      </c>
      <c r="T676" s="8">
        <v>0</v>
      </c>
      <c r="U676" s="8">
        <v>0</v>
      </c>
      <c r="V676" s="8">
        <v>0</v>
      </c>
      <c r="W676" s="8">
        <v>500</v>
      </c>
      <c r="X676" s="8">
        <v>0</v>
      </c>
      <c r="Y676" s="8">
        <v>500</v>
      </c>
      <c r="Z676" s="22">
        <v>0</v>
      </c>
      <c r="AA676" s="8">
        <f t="shared" si="1032"/>
        <v>0</v>
      </c>
      <c r="AB676" s="24">
        <v>500</v>
      </c>
      <c r="AC676" s="24">
        <f t="shared" si="1004"/>
        <v>0</v>
      </c>
      <c r="AD676" s="25"/>
    </row>
    <row r="677" spans="2:31">
      <c r="B677" s="16" t="s">
        <v>1</v>
      </c>
      <c r="C677" s="9" t="s">
        <v>28</v>
      </c>
      <c r="D677" s="8">
        <f t="shared" ref="D677:AB677" si="1057">SUM(D678)</f>
        <v>6052</v>
      </c>
      <c r="E677" s="8">
        <f t="shared" si="1057"/>
        <v>0</v>
      </c>
      <c r="F677" s="8">
        <f t="shared" si="1057"/>
        <v>372.7</v>
      </c>
      <c r="G677" s="8">
        <f t="shared" si="1057"/>
        <v>0</v>
      </c>
      <c r="H677" s="8">
        <f t="shared" si="1057"/>
        <v>0</v>
      </c>
      <c r="I677" s="8">
        <f t="shared" si="1057"/>
        <v>339.59780999999998</v>
      </c>
      <c r="J677" s="8">
        <f t="shared" si="1057"/>
        <v>0</v>
      </c>
      <c r="K677" s="8">
        <f t="shared" si="1057"/>
        <v>0</v>
      </c>
      <c r="L677" s="8">
        <f t="shared" si="1057"/>
        <v>0</v>
      </c>
      <c r="M677" s="8">
        <f t="shared" si="1057"/>
        <v>0</v>
      </c>
      <c r="N677" s="8">
        <f t="shared" si="1057"/>
        <v>0</v>
      </c>
      <c r="O677" s="8">
        <f t="shared" si="1057"/>
        <v>799.12</v>
      </c>
      <c r="P677" s="8">
        <f t="shared" si="1057"/>
        <v>0</v>
      </c>
      <c r="Q677" s="8">
        <f t="shared" si="1057"/>
        <v>0</v>
      </c>
      <c r="R677" s="8">
        <f t="shared" si="1057"/>
        <v>391.3</v>
      </c>
      <c r="S677" s="8">
        <f t="shared" si="1057"/>
        <v>0</v>
      </c>
      <c r="T677" s="8">
        <f t="shared" si="1057"/>
        <v>0</v>
      </c>
      <c r="U677" s="8">
        <f t="shared" si="1057"/>
        <v>0</v>
      </c>
      <c r="V677" s="8">
        <f t="shared" si="1057"/>
        <v>0</v>
      </c>
      <c r="W677" s="8">
        <f t="shared" si="1057"/>
        <v>0</v>
      </c>
      <c r="X677" s="8">
        <f t="shared" si="1057"/>
        <v>0</v>
      </c>
      <c r="Y677" s="8">
        <f t="shared" si="1057"/>
        <v>0</v>
      </c>
      <c r="Z677" s="22">
        <f t="shared" si="1057"/>
        <v>0</v>
      </c>
      <c r="AA677" s="8">
        <f t="shared" si="1032"/>
        <v>0</v>
      </c>
      <c r="AB677" s="24">
        <f t="shared" si="1057"/>
        <v>0</v>
      </c>
      <c r="AC677" s="24">
        <f t="shared" si="1004"/>
        <v>0</v>
      </c>
      <c r="AD677" s="25"/>
    </row>
    <row r="678" spans="2:31">
      <c r="B678" s="16" t="s">
        <v>1</v>
      </c>
      <c r="C678" s="10" t="s">
        <v>29</v>
      </c>
      <c r="D678" s="8">
        <f t="shared" ref="D678:Z678" si="1058">SUM(D679:D680)</f>
        <v>6052</v>
      </c>
      <c r="E678" s="8">
        <f t="shared" si="1058"/>
        <v>0</v>
      </c>
      <c r="F678" s="8">
        <f t="shared" si="1058"/>
        <v>372.7</v>
      </c>
      <c r="G678" s="8">
        <f t="shared" si="1058"/>
        <v>0</v>
      </c>
      <c r="H678" s="8">
        <f t="shared" si="1058"/>
        <v>0</v>
      </c>
      <c r="I678" s="8">
        <f t="shared" si="1058"/>
        <v>339.59780999999998</v>
      </c>
      <c r="J678" s="8">
        <f t="shared" si="1058"/>
        <v>0</v>
      </c>
      <c r="K678" s="8">
        <f t="shared" si="1058"/>
        <v>0</v>
      </c>
      <c r="L678" s="8">
        <f t="shared" si="1058"/>
        <v>0</v>
      </c>
      <c r="M678" s="8">
        <f t="shared" si="1058"/>
        <v>0</v>
      </c>
      <c r="N678" s="8">
        <f t="shared" si="1058"/>
        <v>0</v>
      </c>
      <c r="O678" s="8">
        <f t="shared" si="1058"/>
        <v>799.12</v>
      </c>
      <c r="P678" s="8">
        <f t="shared" si="1058"/>
        <v>0</v>
      </c>
      <c r="Q678" s="8">
        <f t="shared" si="1058"/>
        <v>0</v>
      </c>
      <c r="R678" s="8">
        <f t="shared" si="1058"/>
        <v>391.3</v>
      </c>
      <c r="S678" s="8">
        <f t="shared" si="1058"/>
        <v>0</v>
      </c>
      <c r="T678" s="8">
        <f t="shared" si="1058"/>
        <v>0</v>
      </c>
      <c r="U678" s="8">
        <f t="shared" si="1058"/>
        <v>0</v>
      </c>
      <c r="V678" s="8">
        <f t="shared" si="1058"/>
        <v>0</v>
      </c>
      <c r="W678" s="8">
        <f t="shared" si="1058"/>
        <v>0</v>
      </c>
      <c r="X678" s="8">
        <f t="shared" si="1058"/>
        <v>0</v>
      </c>
      <c r="Y678" s="8">
        <f t="shared" si="1058"/>
        <v>0</v>
      </c>
      <c r="Z678" s="22">
        <f t="shared" si="1058"/>
        <v>0</v>
      </c>
      <c r="AA678" s="8">
        <f t="shared" si="1032"/>
        <v>0</v>
      </c>
      <c r="AB678" s="24">
        <f t="shared" ref="AB678" si="1059">SUM(AB679:AB680)</f>
        <v>0</v>
      </c>
      <c r="AC678" s="24">
        <f t="shared" si="1004"/>
        <v>0</v>
      </c>
      <c r="AD678" s="25"/>
    </row>
    <row r="679" spans="2:31" ht="30">
      <c r="B679" s="16" t="s">
        <v>1</v>
      </c>
      <c r="C679" s="11" t="s">
        <v>30</v>
      </c>
      <c r="D679" s="8">
        <v>430</v>
      </c>
      <c r="E679" s="8">
        <v>0</v>
      </c>
      <c r="F679" s="8">
        <v>0</v>
      </c>
      <c r="G679" s="8">
        <v>0</v>
      </c>
      <c r="H679" s="8">
        <v>0</v>
      </c>
      <c r="I679" s="8">
        <v>0</v>
      </c>
      <c r="J679" s="8">
        <v>0</v>
      </c>
      <c r="K679" s="8">
        <v>0</v>
      </c>
      <c r="L679" s="8">
        <v>0</v>
      </c>
      <c r="M679" s="8">
        <v>0</v>
      </c>
      <c r="N679" s="8">
        <v>0</v>
      </c>
      <c r="O679" s="8">
        <v>407.82</v>
      </c>
      <c r="P679" s="8">
        <v>0</v>
      </c>
      <c r="Q679" s="8">
        <v>0</v>
      </c>
      <c r="R679" s="8">
        <v>0</v>
      </c>
      <c r="S679" s="8">
        <v>0</v>
      </c>
      <c r="T679" s="8">
        <v>0</v>
      </c>
      <c r="U679" s="8">
        <v>0</v>
      </c>
      <c r="V679" s="8">
        <v>0</v>
      </c>
      <c r="W679" s="8">
        <v>0</v>
      </c>
      <c r="X679" s="8">
        <v>0</v>
      </c>
      <c r="Y679" s="8">
        <v>0</v>
      </c>
      <c r="Z679" s="22">
        <v>0</v>
      </c>
      <c r="AA679" s="8">
        <f t="shared" si="1032"/>
        <v>0</v>
      </c>
      <c r="AB679" s="24">
        <v>0</v>
      </c>
      <c r="AC679" s="24">
        <f t="shared" si="1004"/>
        <v>0</v>
      </c>
      <c r="AD679" s="25"/>
    </row>
    <row r="680" spans="2:31" ht="30">
      <c r="B680" s="16" t="s">
        <v>1</v>
      </c>
      <c r="C680" s="11" t="s">
        <v>31</v>
      </c>
      <c r="D680" s="8">
        <v>5622</v>
      </c>
      <c r="E680" s="8">
        <v>0</v>
      </c>
      <c r="F680" s="8">
        <v>372.7</v>
      </c>
      <c r="G680" s="8">
        <v>0</v>
      </c>
      <c r="H680" s="8">
        <v>0</v>
      </c>
      <c r="I680" s="8">
        <v>339.59780999999998</v>
      </c>
      <c r="J680" s="8">
        <v>0</v>
      </c>
      <c r="K680" s="8">
        <v>0</v>
      </c>
      <c r="L680" s="8">
        <v>0</v>
      </c>
      <c r="M680" s="8">
        <v>0</v>
      </c>
      <c r="N680" s="8">
        <v>0</v>
      </c>
      <c r="O680" s="8">
        <v>391.3</v>
      </c>
      <c r="P680" s="8">
        <v>0</v>
      </c>
      <c r="Q680" s="8">
        <v>0</v>
      </c>
      <c r="R680" s="8">
        <v>391.3</v>
      </c>
      <c r="S680" s="8">
        <v>0</v>
      </c>
      <c r="T680" s="8">
        <v>0</v>
      </c>
      <c r="U680" s="8">
        <v>0</v>
      </c>
      <c r="V680" s="8">
        <v>0</v>
      </c>
      <c r="W680" s="8">
        <v>0</v>
      </c>
      <c r="X680" s="8">
        <v>0</v>
      </c>
      <c r="Y680" s="8">
        <v>0</v>
      </c>
      <c r="Z680" s="22">
        <v>0</v>
      </c>
      <c r="AA680" s="8">
        <f t="shared" si="1032"/>
        <v>0</v>
      </c>
      <c r="AB680" s="24">
        <v>0</v>
      </c>
      <c r="AC680" s="24">
        <f t="shared" si="1004"/>
        <v>0</v>
      </c>
      <c r="AD680" s="25"/>
    </row>
    <row r="681" spans="2:31">
      <c r="B681" s="16" t="s">
        <v>1</v>
      </c>
      <c r="C681" s="7" t="s">
        <v>32</v>
      </c>
      <c r="D681" s="8">
        <v>13900</v>
      </c>
      <c r="E681" s="8">
        <v>0</v>
      </c>
      <c r="F681" s="8">
        <v>6043.97</v>
      </c>
      <c r="G681" s="8">
        <v>0</v>
      </c>
      <c r="H681" s="8">
        <v>0</v>
      </c>
      <c r="I681" s="8">
        <v>5534.0049799999997</v>
      </c>
      <c r="J681" s="8">
        <v>0</v>
      </c>
      <c r="K681" s="8">
        <v>0</v>
      </c>
      <c r="L681" s="8">
        <v>0</v>
      </c>
      <c r="M681" s="8">
        <v>24500</v>
      </c>
      <c r="N681" s="8">
        <v>0</v>
      </c>
      <c r="O681" s="8">
        <v>19003.88</v>
      </c>
      <c r="P681" s="8">
        <v>0</v>
      </c>
      <c r="Q681" s="8">
        <v>0</v>
      </c>
      <c r="R681" s="8">
        <v>11204.239519999999</v>
      </c>
      <c r="S681" s="8">
        <v>0</v>
      </c>
      <c r="T681" s="8">
        <v>0</v>
      </c>
      <c r="U681" s="8">
        <v>0</v>
      </c>
      <c r="V681" s="8">
        <v>0</v>
      </c>
      <c r="W681" s="8">
        <v>54500</v>
      </c>
      <c r="X681" s="8">
        <v>0</v>
      </c>
      <c r="Y681" s="8">
        <v>54500</v>
      </c>
      <c r="Z681" s="22">
        <v>0</v>
      </c>
      <c r="AA681" s="8">
        <f t="shared" si="1032"/>
        <v>0</v>
      </c>
      <c r="AB681" s="24">
        <f>54500-25000</f>
        <v>29500</v>
      </c>
      <c r="AC681" s="24">
        <f t="shared" si="1004"/>
        <v>-25000</v>
      </c>
      <c r="AD681" s="25"/>
    </row>
    <row r="682" spans="2:31" ht="60">
      <c r="B682" s="16" t="s">
        <v>240</v>
      </c>
      <c r="C682" s="5" t="s">
        <v>241</v>
      </c>
      <c r="D682" s="6">
        <f t="shared" ref="D682:AB682" si="1060">SUM(D683)</f>
        <v>0</v>
      </c>
      <c r="E682" s="6">
        <f t="shared" si="1060"/>
        <v>0</v>
      </c>
      <c r="F682" s="6">
        <f t="shared" si="1060"/>
        <v>0</v>
      </c>
      <c r="G682" s="6">
        <f t="shared" si="1060"/>
        <v>0</v>
      </c>
      <c r="H682" s="6">
        <f t="shared" si="1060"/>
        <v>0</v>
      </c>
      <c r="I682" s="6">
        <f t="shared" si="1060"/>
        <v>0</v>
      </c>
      <c r="J682" s="6">
        <f t="shared" si="1060"/>
        <v>0</v>
      </c>
      <c r="K682" s="6">
        <f t="shared" si="1060"/>
        <v>0</v>
      </c>
      <c r="L682" s="6">
        <f t="shared" si="1060"/>
        <v>0</v>
      </c>
      <c r="M682" s="6">
        <f t="shared" si="1060"/>
        <v>0</v>
      </c>
      <c r="N682" s="6">
        <f t="shared" si="1060"/>
        <v>0</v>
      </c>
      <c r="O682" s="6">
        <f t="shared" si="1060"/>
        <v>3397</v>
      </c>
      <c r="P682" s="6">
        <f t="shared" si="1060"/>
        <v>0</v>
      </c>
      <c r="Q682" s="6">
        <f t="shared" si="1060"/>
        <v>0</v>
      </c>
      <c r="R682" s="6">
        <f t="shared" si="1060"/>
        <v>3397</v>
      </c>
      <c r="S682" s="6">
        <f t="shared" si="1060"/>
        <v>0</v>
      </c>
      <c r="T682" s="6">
        <f t="shared" si="1060"/>
        <v>0</v>
      </c>
      <c r="U682" s="6">
        <f t="shared" si="1060"/>
        <v>0</v>
      </c>
      <c r="V682" s="6">
        <f t="shared" si="1060"/>
        <v>0</v>
      </c>
      <c r="W682" s="6">
        <f t="shared" si="1060"/>
        <v>0</v>
      </c>
      <c r="X682" s="6">
        <f t="shared" si="1060"/>
        <v>0</v>
      </c>
      <c r="Y682" s="6">
        <f t="shared" si="1060"/>
        <v>0</v>
      </c>
      <c r="Z682" s="21">
        <f t="shared" si="1060"/>
        <v>0</v>
      </c>
      <c r="AA682" s="6">
        <f t="shared" si="1032"/>
        <v>0</v>
      </c>
      <c r="AB682" s="12">
        <f t="shared" si="1060"/>
        <v>0</v>
      </c>
      <c r="AC682" s="12">
        <f t="shared" si="1004"/>
        <v>0</v>
      </c>
      <c r="AD682" s="25"/>
    </row>
    <row r="683" spans="2:31">
      <c r="B683" s="16" t="s">
        <v>1</v>
      </c>
      <c r="C683" s="7" t="s">
        <v>32</v>
      </c>
      <c r="D683" s="8">
        <v>0</v>
      </c>
      <c r="E683" s="8">
        <v>0</v>
      </c>
      <c r="F683" s="8">
        <v>0</v>
      </c>
      <c r="G683" s="8">
        <v>0</v>
      </c>
      <c r="H683" s="8">
        <v>0</v>
      </c>
      <c r="I683" s="8">
        <v>0</v>
      </c>
      <c r="J683" s="8">
        <v>0</v>
      </c>
      <c r="K683" s="8">
        <v>0</v>
      </c>
      <c r="L683" s="8">
        <v>0</v>
      </c>
      <c r="M683" s="8">
        <v>0</v>
      </c>
      <c r="N683" s="8">
        <v>0</v>
      </c>
      <c r="O683" s="8">
        <v>3397</v>
      </c>
      <c r="P683" s="8">
        <v>0</v>
      </c>
      <c r="Q683" s="8">
        <v>0</v>
      </c>
      <c r="R683" s="8">
        <v>3397</v>
      </c>
      <c r="S683" s="8">
        <v>0</v>
      </c>
      <c r="T683" s="8">
        <v>0</v>
      </c>
      <c r="U683" s="8">
        <v>0</v>
      </c>
      <c r="V683" s="8">
        <v>0</v>
      </c>
      <c r="W683" s="8">
        <v>0</v>
      </c>
      <c r="X683" s="8">
        <v>0</v>
      </c>
      <c r="Y683" s="8">
        <v>0</v>
      </c>
      <c r="Z683" s="22">
        <v>0</v>
      </c>
      <c r="AA683" s="8">
        <f t="shared" si="1032"/>
        <v>0</v>
      </c>
      <c r="AB683" s="24">
        <v>0</v>
      </c>
      <c r="AC683" s="24">
        <f t="shared" si="1004"/>
        <v>0</v>
      </c>
      <c r="AD683" s="25"/>
    </row>
    <row r="684" spans="2:31" ht="45">
      <c r="B684" s="16" t="s">
        <v>242</v>
      </c>
      <c r="C684" s="5" t="s">
        <v>243</v>
      </c>
      <c r="D684" s="6">
        <f t="shared" ref="D684:AB684" si="1061">SUM(D685)</f>
        <v>0</v>
      </c>
      <c r="E684" s="6">
        <f t="shared" si="1061"/>
        <v>0</v>
      </c>
      <c r="F684" s="6">
        <f t="shared" si="1061"/>
        <v>0</v>
      </c>
      <c r="G684" s="6">
        <f t="shared" si="1061"/>
        <v>0</v>
      </c>
      <c r="H684" s="6">
        <f t="shared" si="1061"/>
        <v>0</v>
      </c>
      <c r="I684" s="6">
        <f t="shared" si="1061"/>
        <v>0</v>
      </c>
      <c r="J684" s="6">
        <f t="shared" si="1061"/>
        <v>0</v>
      </c>
      <c r="K684" s="6">
        <f t="shared" si="1061"/>
        <v>0</v>
      </c>
      <c r="L684" s="6">
        <f t="shared" si="1061"/>
        <v>0</v>
      </c>
      <c r="M684" s="6">
        <f t="shared" si="1061"/>
        <v>30000</v>
      </c>
      <c r="N684" s="6">
        <f t="shared" si="1061"/>
        <v>0</v>
      </c>
      <c r="O684" s="6">
        <f t="shared" si="1061"/>
        <v>30000</v>
      </c>
      <c r="P684" s="6">
        <f t="shared" si="1061"/>
        <v>0</v>
      </c>
      <c r="Q684" s="6">
        <f t="shared" si="1061"/>
        <v>0</v>
      </c>
      <c r="R684" s="6">
        <f t="shared" si="1061"/>
        <v>0</v>
      </c>
      <c r="S684" s="6">
        <f t="shared" si="1061"/>
        <v>0</v>
      </c>
      <c r="T684" s="6">
        <f t="shared" si="1061"/>
        <v>0</v>
      </c>
      <c r="U684" s="6">
        <f t="shared" si="1061"/>
        <v>0</v>
      </c>
      <c r="V684" s="6">
        <f t="shared" si="1061"/>
        <v>0</v>
      </c>
      <c r="W684" s="6">
        <f t="shared" si="1061"/>
        <v>0</v>
      </c>
      <c r="X684" s="6">
        <f t="shared" si="1061"/>
        <v>0</v>
      </c>
      <c r="Y684" s="6">
        <f t="shared" si="1061"/>
        <v>0</v>
      </c>
      <c r="Z684" s="21">
        <f t="shared" si="1061"/>
        <v>0</v>
      </c>
      <c r="AA684" s="6">
        <f t="shared" si="1032"/>
        <v>0</v>
      </c>
      <c r="AB684" s="12">
        <f t="shared" si="1061"/>
        <v>0</v>
      </c>
      <c r="AC684" s="12">
        <f t="shared" si="1004"/>
        <v>0</v>
      </c>
      <c r="AD684" s="25"/>
    </row>
    <row r="685" spans="2:31">
      <c r="B685" s="16" t="s">
        <v>1</v>
      </c>
      <c r="C685" s="7" t="s">
        <v>32</v>
      </c>
      <c r="D685" s="8">
        <v>0</v>
      </c>
      <c r="E685" s="8">
        <v>0</v>
      </c>
      <c r="F685" s="8">
        <v>0</v>
      </c>
      <c r="G685" s="8">
        <v>0</v>
      </c>
      <c r="H685" s="8">
        <v>0</v>
      </c>
      <c r="I685" s="8">
        <v>0</v>
      </c>
      <c r="J685" s="8">
        <v>0</v>
      </c>
      <c r="K685" s="8">
        <v>0</v>
      </c>
      <c r="L685" s="8">
        <v>0</v>
      </c>
      <c r="M685" s="8">
        <v>30000</v>
      </c>
      <c r="N685" s="8">
        <v>0</v>
      </c>
      <c r="O685" s="8">
        <v>30000</v>
      </c>
      <c r="P685" s="8">
        <v>0</v>
      </c>
      <c r="Q685" s="8">
        <v>0</v>
      </c>
      <c r="R685" s="8">
        <v>0</v>
      </c>
      <c r="S685" s="8">
        <v>0</v>
      </c>
      <c r="T685" s="8">
        <v>0</v>
      </c>
      <c r="U685" s="8">
        <v>0</v>
      </c>
      <c r="V685" s="8">
        <v>0</v>
      </c>
      <c r="W685" s="8">
        <v>0</v>
      </c>
      <c r="X685" s="8">
        <v>0</v>
      </c>
      <c r="Y685" s="8">
        <v>0</v>
      </c>
      <c r="Z685" s="22">
        <v>0</v>
      </c>
      <c r="AA685" s="8">
        <f t="shared" si="1032"/>
        <v>0</v>
      </c>
      <c r="AB685" s="24">
        <v>0</v>
      </c>
      <c r="AC685" s="24">
        <f t="shared" si="1004"/>
        <v>0</v>
      </c>
      <c r="AD685" s="25"/>
    </row>
    <row r="686" spans="2:31" ht="30">
      <c r="B686" s="16" t="s">
        <v>244</v>
      </c>
      <c r="C686" s="5" t="s">
        <v>245</v>
      </c>
      <c r="D686" s="6">
        <f t="shared" ref="D686:Z686" si="1062">SUM(D695,D703,D712)</f>
        <v>4290</v>
      </c>
      <c r="E686" s="6">
        <f t="shared" si="1062"/>
        <v>0</v>
      </c>
      <c r="F686" s="6">
        <f t="shared" si="1062"/>
        <v>3037.1</v>
      </c>
      <c r="G686" s="6">
        <f t="shared" si="1062"/>
        <v>0</v>
      </c>
      <c r="H686" s="6">
        <f t="shared" si="1062"/>
        <v>0</v>
      </c>
      <c r="I686" s="6">
        <f t="shared" si="1062"/>
        <v>3023.02144</v>
      </c>
      <c r="J686" s="6">
        <f t="shared" si="1062"/>
        <v>0</v>
      </c>
      <c r="K686" s="6">
        <f t="shared" si="1062"/>
        <v>0</v>
      </c>
      <c r="L686" s="6">
        <f t="shared" si="1062"/>
        <v>0</v>
      </c>
      <c r="M686" s="6">
        <f t="shared" si="1062"/>
        <v>6000</v>
      </c>
      <c r="N686" s="6">
        <f t="shared" si="1062"/>
        <v>0</v>
      </c>
      <c r="O686" s="6">
        <f t="shared" si="1062"/>
        <v>6000</v>
      </c>
      <c r="P686" s="6">
        <f t="shared" si="1062"/>
        <v>0</v>
      </c>
      <c r="Q686" s="6">
        <f t="shared" si="1062"/>
        <v>0</v>
      </c>
      <c r="R686" s="6">
        <f t="shared" si="1062"/>
        <v>1162.5479599999999</v>
      </c>
      <c r="S686" s="6">
        <f t="shared" si="1062"/>
        <v>0</v>
      </c>
      <c r="T686" s="6">
        <f t="shared" si="1062"/>
        <v>0</v>
      </c>
      <c r="U686" s="6">
        <f t="shared" si="1062"/>
        <v>0</v>
      </c>
      <c r="V686" s="6">
        <f t="shared" si="1062"/>
        <v>0</v>
      </c>
      <c r="W686" s="6">
        <f t="shared" si="1062"/>
        <v>7400</v>
      </c>
      <c r="X686" s="6">
        <f t="shared" si="1062"/>
        <v>0</v>
      </c>
      <c r="Y686" s="6">
        <f t="shared" si="1062"/>
        <v>9820</v>
      </c>
      <c r="Z686" s="21">
        <f t="shared" si="1062"/>
        <v>0</v>
      </c>
      <c r="AA686" s="6">
        <f t="shared" si="1032"/>
        <v>2420</v>
      </c>
      <c r="AB686" s="12">
        <f t="shared" ref="AB686" si="1063">SUM(AB695,AB703,AB712)</f>
        <v>6860</v>
      </c>
      <c r="AC686" s="12">
        <f t="shared" si="1004"/>
        <v>-2960</v>
      </c>
      <c r="AD686" s="25"/>
      <c r="AE686" s="1">
        <f>6860-7400</f>
        <v>-540</v>
      </c>
    </row>
    <row r="687" spans="2:31">
      <c r="B687" s="16" t="s">
        <v>1</v>
      </c>
      <c r="C687" s="7" t="s">
        <v>21</v>
      </c>
      <c r="D687" s="8">
        <f t="shared" ref="D687:Z687" si="1064">SUM(D696,D704)</f>
        <v>76</v>
      </c>
      <c r="E687" s="8">
        <f t="shared" si="1064"/>
        <v>0</v>
      </c>
      <c r="F687" s="8">
        <f t="shared" si="1064"/>
        <v>0</v>
      </c>
      <c r="G687" s="8">
        <f t="shared" si="1064"/>
        <v>0</v>
      </c>
      <c r="H687" s="8">
        <f t="shared" si="1064"/>
        <v>0</v>
      </c>
      <c r="I687" s="8">
        <f t="shared" si="1064"/>
        <v>0</v>
      </c>
      <c r="J687" s="8">
        <f t="shared" si="1064"/>
        <v>0</v>
      </c>
      <c r="K687" s="8">
        <f t="shared" si="1064"/>
        <v>0</v>
      </c>
      <c r="L687" s="8">
        <f t="shared" si="1064"/>
        <v>0</v>
      </c>
      <c r="M687" s="8">
        <f t="shared" si="1064"/>
        <v>0</v>
      </c>
      <c r="N687" s="8">
        <f t="shared" si="1064"/>
        <v>0</v>
      </c>
      <c r="O687" s="8">
        <f t="shared" si="1064"/>
        <v>0</v>
      </c>
      <c r="P687" s="8">
        <f t="shared" si="1064"/>
        <v>0</v>
      </c>
      <c r="Q687" s="8">
        <f t="shared" si="1064"/>
        <v>0</v>
      </c>
      <c r="R687" s="8">
        <f t="shared" si="1064"/>
        <v>0</v>
      </c>
      <c r="S687" s="8">
        <f t="shared" si="1064"/>
        <v>0</v>
      </c>
      <c r="T687" s="8">
        <f t="shared" si="1064"/>
        <v>0</v>
      </c>
      <c r="U687" s="8">
        <f t="shared" si="1064"/>
        <v>0</v>
      </c>
      <c r="V687" s="8">
        <f t="shared" si="1064"/>
        <v>0</v>
      </c>
      <c r="W687" s="8">
        <f t="shared" si="1064"/>
        <v>151</v>
      </c>
      <c r="X687" s="8">
        <f t="shared" si="1064"/>
        <v>0</v>
      </c>
      <c r="Y687" s="8">
        <f t="shared" si="1064"/>
        <v>151</v>
      </c>
      <c r="Z687" s="22">
        <f t="shared" si="1064"/>
        <v>0</v>
      </c>
      <c r="AA687" s="8">
        <f t="shared" si="1032"/>
        <v>0</v>
      </c>
      <c r="AB687" s="24">
        <f t="shared" ref="AB687" si="1065">SUM(AB696,AB704)</f>
        <v>151</v>
      </c>
      <c r="AC687" s="24">
        <f t="shared" si="1004"/>
        <v>0</v>
      </c>
      <c r="AD687" s="25"/>
    </row>
    <row r="688" spans="2:31">
      <c r="B688" s="16" t="s">
        <v>1</v>
      </c>
      <c r="C688" s="7" t="s">
        <v>22</v>
      </c>
      <c r="D688" s="8">
        <f t="shared" ref="D688:Z688" si="1066">SUM(D697,D705,D713)</f>
        <v>4290</v>
      </c>
      <c r="E688" s="8">
        <f t="shared" si="1066"/>
        <v>0</v>
      </c>
      <c r="F688" s="8">
        <f t="shared" si="1066"/>
        <v>3021.6</v>
      </c>
      <c r="G688" s="8">
        <f t="shared" si="1066"/>
        <v>0</v>
      </c>
      <c r="H688" s="8">
        <f t="shared" si="1066"/>
        <v>0</v>
      </c>
      <c r="I688" s="8">
        <f t="shared" si="1066"/>
        <v>3007.5644400000001</v>
      </c>
      <c r="J688" s="8">
        <f t="shared" si="1066"/>
        <v>0</v>
      </c>
      <c r="K688" s="8">
        <f t="shared" si="1066"/>
        <v>0</v>
      </c>
      <c r="L688" s="8">
        <f t="shared" si="1066"/>
        <v>0</v>
      </c>
      <c r="M688" s="8">
        <f t="shared" si="1066"/>
        <v>5845</v>
      </c>
      <c r="N688" s="8">
        <f t="shared" si="1066"/>
        <v>0</v>
      </c>
      <c r="O688" s="8">
        <f t="shared" si="1066"/>
        <v>5233.4799999999996</v>
      </c>
      <c r="P688" s="8">
        <f t="shared" si="1066"/>
        <v>0</v>
      </c>
      <c r="Q688" s="8">
        <f t="shared" si="1066"/>
        <v>0</v>
      </c>
      <c r="R688" s="8">
        <f t="shared" si="1066"/>
        <v>551.02796000000001</v>
      </c>
      <c r="S688" s="8">
        <f t="shared" si="1066"/>
        <v>0</v>
      </c>
      <c r="T688" s="8">
        <f t="shared" si="1066"/>
        <v>0</v>
      </c>
      <c r="U688" s="8">
        <f t="shared" si="1066"/>
        <v>0</v>
      </c>
      <c r="V688" s="8">
        <f t="shared" si="1066"/>
        <v>0</v>
      </c>
      <c r="W688" s="8">
        <f t="shared" si="1066"/>
        <v>7283</v>
      </c>
      <c r="X688" s="8">
        <f t="shared" si="1066"/>
        <v>0</v>
      </c>
      <c r="Y688" s="8">
        <f t="shared" si="1066"/>
        <v>9372</v>
      </c>
      <c r="Z688" s="22">
        <f t="shared" si="1066"/>
        <v>0</v>
      </c>
      <c r="AA688" s="8">
        <f t="shared" si="1032"/>
        <v>2089</v>
      </c>
      <c r="AB688" s="24">
        <f t="shared" ref="AB688" si="1067">SUM(AB697,AB705,AB713)</f>
        <v>6743</v>
      </c>
      <c r="AC688" s="24">
        <f t="shared" si="1004"/>
        <v>-2629</v>
      </c>
      <c r="AD688" s="25"/>
    </row>
    <row r="689" spans="2:30">
      <c r="B689" s="16" t="s">
        <v>1</v>
      </c>
      <c r="C689" s="9" t="s">
        <v>24</v>
      </c>
      <c r="D689" s="8">
        <f>SUM(D698,D706)</f>
        <v>2150</v>
      </c>
      <c r="E689" s="8">
        <f>SUM(E698,E706)</f>
        <v>0</v>
      </c>
      <c r="F689" s="8">
        <f t="shared" ref="F689:H690" si="1068">SUM(F698,F706)</f>
        <v>1188.6199999999999</v>
      </c>
      <c r="G689" s="8">
        <f t="shared" si="1068"/>
        <v>0</v>
      </c>
      <c r="H689" s="8">
        <f t="shared" si="1068"/>
        <v>0</v>
      </c>
      <c r="I689" s="8">
        <f t="shared" ref="I689:N690" si="1069">SUM(I698,I706)</f>
        <v>1176.8930700000001</v>
      </c>
      <c r="J689" s="8">
        <f t="shared" si="1069"/>
        <v>0</v>
      </c>
      <c r="K689" s="8">
        <f t="shared" si="1069"/>
        <v>0</v>
      </c>
      <c r="L689" s="8">
        <f t="shared" si="1069"/>
        <v>0</v>
      </c>
      <c r="M689" s="8">
        <f t="shared" si="1069"/>
        <v>3665</v>
      </c>
      <c r="N689" s="8">
        <f t="shared" si="1069"/>
        <v>0</v>
      </c>
      <c r="O689" s="8">
        <f t="shared" ref="O689:Q690" si="1070">SUM(O698,O706)</f>
        <v>3048.48</v>
      </c>
      <c r="P689" s="8">
        <f t="shared" si="1070"/>
        <v>0</v>
      </c>
      <c r="Q689" s="8">
        <f t="shared" si="1070"/>
        <v>0</v>
      </c>
      <c r="R689" s="8">
        <f t="shared" ref="R689:Z689" si="1071">SUM(R698,R706)</f>
        <v>533.46808999999996</v>
      </c>
      <c r="S689" s="8">
        <f t="shared" si="1071"/>
        <v>0</v>
      </c>
      <c r="T689" s="8">
        <f t="shared" si="1071"/>
        <v>0</v>
      </c>
      <c r="U689" s="8">
        <f t="shared" si="1071"/>
        <v>0</v>
      </c>
      <c r="V689" s="8">
        <f t="shared" si="1071"/>
        <v>0</v>
      </c>
      <c r="W689" s="8">
        <f t="shared" si="1071"/>
        <v>4953</v>
      </c>
      <c r="X689" s="8">
        <f t="shared" si="1071"/>
        <v>0</v>
      </c>
      <c r="Y689" s="8">
        <f t="shared" si="1071"/>
        <v>6962</v>
      </c>
      <c r="Z689" s="22">
        <f t="shared" si="1071"/>
        <v>0</v>
      </c>
      <c r="AA689" s="8">
        <f t="shared" si="1032"/>
        <v>2009</v>
      </c>
      <c r="AB689" s="24">
        <f t="shared" ref="AB689" si="1072">SUM(AB698,AB706)</f>
        <v>4413</v>
      </c>
      <c r="AC689" s="24">
        <f t="shared" si="1004"/>
        <v>-2549</v>
      </c>
      <c r="AD689" s="25"/>
    </row>
    <row r="690" spans="2:30">
      <c r="B690" s="16" t="s">
        <v>1</v>
      </c>
      <c r="C690" s="9" t="s">
        <v>27</v>
      </c>
      <c r="D690" s="8">
        <f>SUM(D699,D707)</f>
        <v>0</v>
      </c>
      <c r="E690" s="8">
        <f>SUM(E699,E707)</f>
        <v>0</v>
      </c>
      <c r="F690" s="8">
        <f t="shared" si="1068"/>
        <v>28.63</v>
      </c>
      <c r="G690" s="8">
        <f t="shared" si="1068"/>
        <v>0</v>
      </c>
      <c r="H690" s="8">
        <f t="shared" si="1068"/>
        <v>0</v>
      </c>
      <c r="I690" s="8">
        <f t="shared" si="1069"/>
        <v>26.331869999999999</v>
      </c>
      <c r="J690" s="8">
        <f t="shared" si="1069"/>
        <v>0</v>
      </c>
      <c r="K690" s="8">
        <f t="shared" si="1069"/>
        <v>0</v>
      </c>
      <c r="L690" s="8">
        <f t="shared" si="1069"/>
        <v>0</v>
      </c>
      <c r="M690" s="8">
        <f t="shared" si="1069"/>
        <v>30</v>
      </c>
      <c r="N690" s="8">
        <f t="shared" si="1069"/>
        <v>0</v>
      </c>
      <c r="O690" s="8">
        <f t="shared" si="1070"/>
        <v>35</v>
      </c>
      <c r="P690" s="8">
        <f t="shared" si="1070"/>
        <v>0</v>
      </c>
      <c r="Q690" s="8">
        <f t="shared" si="1070"/>
        <v>0</v>
      </c>
      <c r="R690" s="8">
        <f t="shared" ref="R690:Z690" si="1073">SUM(R699,R707)</f>
        <v>17.55987</v>
      </c>
      <c r="S690" s="8">
        <f t="shared" si="1073"/>
        <v>0</v>
      </c>
      <c r="T690" s="8">
        <f t="shared" si="1073"/>
        <v>0</v>
      </c>
      <c r="U690" s="8">
        <f t="shared" si="1073"/>
        <v>0</v>
      </c>
      <c r="V690" s="8">
        <f t="shared" si="1073"/>
        <v>0</v>
      </c>
      <c r="W690" s="8">
        <f t="shared" si="1073"/>
        <v>40</v>
      </c>
      <c r="X690" s="8">
        <f t="shared" si="1073"/>
        <v>0</v>
      </c>
      <c r="Y690" s="8">
        <f t="shared" si="1073"/>
        <v>60</v>
      </c>
      <c r="Z690" s="22">
        <f t="shared" si="1073"/>
        <v>0</v>
      </c>
      <c r="AA690" s="8">
        <f t="shared" si="1032"/>
        <v>20</v>
      </c>
      <c r="AB690" s="24">
        <f t="shared" ref="AB690" si="1074">SUM(AB699,AB707)</f>
        <v>40</v>
      </c>
      <c r="AC690" s="24">
        <f t="shared" si="1004"/>
        <v>-20</v>
      </c>
      <c r="AD690" s="25"/>
    </row>
    <row r="691" spans="2:30">
      <c r="B691" s="16" t="s">
        <v>1</v>
      </c>
      <c r="C691" s="9" t="s">
        <v>28</v>
      </c>
      <c r="D691" s="8">
        <f t="shared" ref="D691:E693" si="1075">SUM(D700,D708,D714)</f>
        <v>2140</v>
      </c>
      <c r="E691" s="8">
        <f t="shared" si="1075"/>
        <v>0</v>
      </c>
      <c r="F691" s="8">
        <f t="shared" ref="F691:H693" si="1076">SUM(F700,F708,F714)</f>
        <v>1804.35</v>
      </c>
      <c r="G691" s="8">
        <f t="shared" si="1076"/>
        <v>0</v>
      </c>
      <c r="H691" s="8">
        <f t="shared" si="1076"/>
        <v>0</v>
      </c>
      <c r="I691" s="8">
        <f t="shared" ref="I691:L693" si="1077">SUM(I700,I708,I714)</f>
        <v>1804.3395</v>
      </c>
      <c r="J691" s="8">
        <f t="shared" si="1077"/>
        <v>0</v>
      </c>
      <c r="K691" s="8">
        <f t="shared" si="1077"/>
        <v>0</v>
      </c>
      <c r="L691" s="8">
        <f t="shared" si="1077"/>
        <v>0</v>
      </c>
      <c r="M691" s="8">
        <f t="shared" ref="M691:N693" si="1078">SUM(M700,M708,M714)</f>
        <v>2150</v>
      </c>
      <c r="N691" s="8">
        <f t="shared" si="1078"/>
        <v>0</v>
      </c>
      <c r="O691" s="8">
        <f t="shared" ref="O691:Q693" si="1079">SUM(O700,O708,O714)</f>
        <v>2150</v>
      </c>
      <c r="P691" s="8">
        <f t="shared" si="1079"/>
        <v>0</v>
      </c>
      <c r="Q691" s="8">
        <f t="shared" si="1079"/>
        <v>0</v>
      </c>
      <c r="R691" s="8">
        <f t="shared" ref="R691:V693" si="1080">SUM(R700,R708,R714)</f>
        <v>0</v>
      </c>
      <c r="S691" s="8">
        <f t="shared" si="1080"/>
        <v>0</v>
      </c>
      <c r="T691" s="8">
        <f t="shared" si="1080"/>
        <v>0</v>
      </c>
      <c r="U691" s="8">
        <f t="shared" si="1080"/>
        <v>0</v>
      </c>
      <c r="V691" s="8">
        <f t="shared" si="1080"/>
        <v>0</v>
      </c>
      <c r="W691" s="8">
        <f t="shared" ref="W691:X693" si="1081">SUM(W700,W708,W714)</f>
        <v>2290</v>
      </c>
      <c r="X691" s="8">
        <f t="shared" si="1081"/>
        <v>0</v>
      </c>
      <c r="Y691" s="8">
        <f t="shared" ref="Y691:Z693" si="1082">SUM(Y700,Y708,Y714)</f>
        <v>2350</v>
      </c>
      <c r="Z691" s="22">
        <f t="shared" si="1082"/>
        <v>0</v>
      </c>
      <c r="AA691" s="8">
        <f t="shared" si="1032"/>
        <v>60</v>
      </c>
      <c r="AB691" s="24">
        <f t="shared" ref="AB691" si="1083">SUM(AB700,AB708,AB714)</f>
        <v>2290</v>
      </c>
      <c r="AC691" s="24">
        <f t="shared" si="1004"/>
        <v>-60</v>
      </c>
      <c r="AD691" s="25"/>
    </row>
    <row r="692" spans="2:30">
      <c r="B692" s="16" t="s">
        <v>1</v>
      </c>
      <c r="C692" s="10" t="s">
        <v>29</v>
      </c>
      <c r="D692" s="8">
        <f t="shared" si="1075"/>
        <v>2140</v>
      </c>
      <c r="E692" s="8">
        <f t="shared" si="1075"/>
        <v>0</v>
      </c>
      <c r="F692" s="8">
        <f t="shared" si="1076"/>
        <v>1804.35</v>
      </c>
      <c r="G692" s="8">
        <f t="shared" si="1076"/>
        <v>0</v>
      </c>
      <c r="H692" s="8">
        <f t="shared" si="1076"/>
        <v>0</v>
      </c>
      <c r="I692" s="8">
        <f t="shared" si="1077"/>
        <v>1804.3395</v>
      </c>
      <c r="J692" s="8">
        <f t="shared" si="1077"/>
        <v>0</v>
      </c>
      <c r="K692" s="8">
        <f t="shared" si="1077"/>
        <v>0</v>
      </c>
      <c r="L692" s="8">
        <f t="shared" si="1077"/>
        <v>0</v>
      </c>
      <c r="M692" s="8">
        <f t="shared" si="1078"/>
        <v>2150</v>
      </c>
      <c r="N692" s="8">
        <f t="shared" si="1078"/>
        <v>0</v>
      </c>
      <c r="O692" s="8">
        <f t="shared" si="1079"/>
        <v>2150</v>
      </c>
      <c r="P692" s="8">
        <f t="shared" si="1079"/>
        <v>0</v>
      </c>
      <c r="Q692" s="8">
        <f t="shared" si="1079"/>
        <v>0</v>
      </c>
      <c r="R692" s="8">
        <f t="shared" si="1080"/>
        <v>0</v>
      </c>
      <c r="S692" s="8">
        <f t="shared" si="1080"/>
        <v>0</v>
      </c>
      <c r="T692" s="8">
        <f t="shared" si="1080"/>
        <v>0</v>
      </c>
      <c r="U692" s="8">
        <f t="shared" si="1080"/>
        <v>0</v>
      </c>
      <c r="V692" s="8">
        <f t="shared" si="1080"/>
        <v>0</v>
      </c>
      <c r="W692" s="8">
        <f t="shared" si="1081"/>
        <v>2290</v>
      </c>
      <c r="X692" s="8">
        <f t="shared" si="1081"/>
        <v>0</v>
      </c>
      <c r="Y692" s="8">
        <f t="shared" si="1082"/>
        <v>2350</v>
      </c>
      <c r="Z692" s="22">
        <f t="shared" si="1082"/>
        <v>0</v>
      </c>
      <c r="AA692" s="8">
        <f t="shared" si="1032"/>
        <v>60</v>
      </c>
      <c r="AB692" s="24">
        <f t="shared" ref="AB692" si="1084">SUM(AB701,AB709,AB715)</f>
        <v>2290</v>
      </c>
      <c r="AC692" s="24">
        <f t="shared" si="1004"/>
        <v>-60</v>
      </c>
      <c r="AD692" s="25"/>
    </row>
    <row r="693" spans="2:30" ht="30">
      <c r="B693" s="16" t="s">
        <v>1</v>
      </c>
      <c r="C693" s="11" t="s">
        <v>30</v>
      </c>
      <c r="D693" s="8">
        <f t="shared" si="1075"/>
        <v>2140</v>
      </c>
      <c r="E693" s="8">
        <f t="shared" si="1075"/>
        <v>0</v>
      </c>
      <c r="F693" s="8">
        <f t="shared" si="1076"/>
        <v>1804.35</v>
      </c>
      <c r="G693" s="8">
        <f t="shared" si="1076"/>
        <v>0</v>
      </c>
      <c r="H693" s="8">
        <f t="shared" si="1076"/>
        <v>0</v>
      </c>
      <c r="I693" s="8">
        <f t="shared" si="1077"/>
        <v>1804.3395</v>
      </c>
      <c r="J693" s="8">
        <f t="shared" si="1077"/>
        <v>0</v>
      </c>
      <c r="K693" s="8">
        <f t="shared" si="1077"/>
        <v>0</v>
      </c>
      <c r="L693" s="8">
        <f t="shared" si="1077"/>
        <v>0</v>
      </c>
      <c r="M693" s="8">
        <f t="shared" si="1078"/>
        <v>2150</v>
      </c>
      <c r="N693" s="8">
        <f t="shared" si="1078"/>
        <v>0</v>
      </c>
      <c r="O693" s="8">
        <f t="shared" si="1079"/>
        <v>2150</v>
      </c>
      <c r="P693" s="8">
        <f t="shared" si="1079"/>
        <v>0</v>
      </c>
      <c r="Q693" s="8">
        <f t="shared" si="1079"/>
        <v>0</v>
      </c>
      <c r="R693" s="8">
        <f t="shared" si="1080"/>
        <v>0</v>
      </c>
      <c r="S693" s="8">
        <f t="shared" si="1080"/>
        <v>0</v>
      </c>
      <c r="T693" s="8">
        <f t="shared" si="1080"/>
        <v>0</v>
      </c>
      <c r="U693" s="8">
        <f t="shared" si="1080"/>
        <v>0</v>
      </c>
      <c r="V693" s="8">
        <f t="shared" si="1080"/>
        <v>0</v>
      </c>
      <c r="W693" s="8">
        <f t="shared" si="1081"/>
        <v>2290</v>
      </c>
      <c r="X693" s="8">
        <f t="shared" si="1081"/>
        <v>0</v>
      </c>
      <c r="Y693" s="8">
        <f t="shared" si="1082"/>
        <v>2350</v>
      </c>
      <c r="Z693" s="22">
        <f t="shared" si="1082"/>
        <v>0</v>
      </c>
      <c r="AA693" s="8">
        <f t="shared" si="1032"/>
        <v>60</v>
      </c>
      <c r="AB693" s="24">
        <f t="shared" ref="AB693" si="1085">SUM(AB702,AB710,AB716)</f>
        <v>2290</v>
      </c>
      <c r="AC693" s="24">
        <f t="shared" si="1004"/>
        <v>-60</v>
      </c>
      <c r="AD693" s="25"/>
    </row>
    <row r="694" spans="2:30">
      <c r="B694" s="16" t="s">
        <v>1</v>
      </c>
      <c r="C694" s="7" t="s">
        <v>32</v>
      </c>
      <c r="D694" s="8">
        <f t="shared" ref="D694:Z694" si="1086">SUM(D711)</f>
        <v>0</v>
      </c>
      <c r="E694" s="8">
        <f t="shared" si="1086"/>
        <v>0</v>
      </c>
      <c r="F694" s="8">
        <f t="shared" si="1086"/>
        <v>15.5</v>
      </c>
      <c r="G694" s="8">
        <f t="shared" si="1086"/>
        <v>0</v>
      </c>
      <c r="H694" s="8">
        <f t="shared" si="1086"/>
        <v>0</v>
      </c>
      <c r="I694" s="8">
        <f t="shared" si="1086"/>
        <v>15.457000000000001</v>
      </c>
      <c r="J694" s="8">
        <f t="shared" si="1086"/>
        <v>0</v>
      </c>
      <c r="K694" s="8">
        <f t="shared" si="1086"/>
        <v>0</v>
      </c>
      <c r="L694" s="8">
        <f t="shared" si="1086"/>
        <v>0</v>
      </c>
      <c r="M694" s="8">
        <f t="shared" si="1086"/>
        <v>155</v>
      </c>
      <c r="N694" s="8">
        <f t="shared" si="1086"/>
        <v>0</v>
      </c>
      <c r="O694" s="8">
        <f t="shared" si="1086"/>
        <v>766.52</v>
      </c>
      <c r="P694" s="8">
        <f t="shared" si="1086"/>
        <v>0</v>
      </c>
      <c r="Q694" s="8">
        <f t="shared" si="1086"/>
        <v>0</v>
      </c>
      <c r="R694" s="8">
        <f t="shared" si="1086"/>
        <v>611.52</v>
      </c>
      <c r="S694" s="8">
        <f t="shared" si="1086"/>
        <v>0</v>
      </c>
      <c r="T694" s="8">
        <f t="shared" si="1086"/>
        <v>0</v>
      </c>
      <c r="U694" s="8">
        <f t="shared" si="1086"/>
        <v>0</v>
      </c>
      <c r="V694" s="8">
        <f t="shared" si="1086"/>
        <v>0</v>
      </c>
      <c r="W694" s="8">
        <f t="shared" si="1086"/>
        <v>117</v>
      </c>
      <c r="X694" s="8">
        <f t="shared" si="1086"/>
        <v>0</v>
      </c>
      <c r="Y694" s="8">
        <f t="shared" si="1086"/>
        <v>448</v>
      </c>
      <c r="Z694" s="22">
        <f t="shared" si="1086"/>
        <v>0</v>
      </c>
      <c r="AA694" s="8">
        <f t="shared" si="1032"/>
        <v>331</v>
      </c>
      <c r="AB694" s="24">
        <f t="shared" ref="AB694" si="1087">SUM(AB711)</f>
        <v>117</v>
      </c>
      <c r="AC694" s="24">
        <f t="shared" si="1004"/>
        <v>-331</v>
      </c>
      <c r="AD694" s="25"/>
    </row>
    <row r="695" spans="2:30" ht="30">
      <c r="B695" s="16" t="s">
        <v>246</v>
      </c>
      <c r="C695" s="5" t="s">
        <v>247</v>
      </c>
      <c r="D695" s="6">
        <f t="shared" ref="D695:Z695" si="1088">SUM(D697)</f>
        <v>700</v>
      </c>
      <c r="E695" s="6">
        <f t="shared" si="1088"/>
        <v>0</v>
      </c>
      <c r="F695" s="6">
        <f t="shared" si="1088"/>
        <v>470.99</v>
      </c>
      <c r="G695" s="6">
        <f t="shared" si="1088"/>
        <v>0</v>
      </c>
      <c r="H695" s="6">
        <f t="shared" si="1088"/>
        <v>0</v>
      </c>
      <c r="I695" s="6">
        <f t="shared" si="1088"/>
        <v>463.41182000000003</v>
      </c>
      <c r="J695" s="6">
        <f t="shared" si="1088"/>
        <v>0</v>
      </c>
      <c r="K695" s="6">
        <f t="shared" si="1088"/>
        <v>0</v>
      </c>
      <c r="L695" s="6">
        <f t="shared" si="1088"/>
        <v>0</v>
      </c>
      <c r="M695" s="6">
        <f t="shared" si="1088"/>
        <v>700</v>
      </c>
      <c r="N695" s="6">
        <f t="shared" si="1088"/>
        <v>0</v>
      </c>
      <c r="O695" s="6">
        <f t="shared" si="1088"/>
        <v>700</v>
      </c>
      <c r="P695" s="6">
        <f t="shared" si="1088"/>
        <v>0</v>
      </c>
      <c r="Q695" s="6">
        <f t="shared" si="1088"/>
        <v>0</v>
      </c>
      <c r="R695" s="6">
        <f t="shared" si="1088"/>
        <v>220.22540999999998</v>
      </c>
      <c r="S695" s="6">
        <f t="shared" si="1088"/>
        <v>0</v>
      </c>
      <c r="T695" s="6">
        <f t="shared" si="1088"/>
        <v>0</v>
      </c>
      <c r="U695" s="6">
        <f t="shared" si="1088"/>
        <v>0</v>
      </c>
      <c r="V695" s="6">
        <f t="shared" si="1088"/>
        <v>0</v>
      </c>
      <c r="W695" s="6">
        <f t="shared" si="1088"/>
        <v>700</v>
      </c>
      <c r="X695" s="6">
        <f t="shared" si="1088"/>
        <v>0</v>
      </c>
      <c r="Y695" s="6">
        <f t="shared" si="1088"/>
        <v>770</v>
      </c>
      <c r="Z695" s="21">
        <f t="shared" si="1088"/>
        <v>0</v>
      </c>
      <c r="AA695" s="6">
        <f t="shared" si="1032"/>
        <v>70</v>
      </c>
      <c r="AB695" s="12">
        <f t="shared" ref="AB695" si="1089">SUM(AB697)</f>
        <v>700</v>
      </c>
      <c r="AC695" s="12">
        <f t="shared" si="1004"/>
        <v>-70</v>
      </c>
      <c r="AD695" s="25"/>
    </row>
    <row r="696" spans="2:30">
      <c r="B696" s="16" t="s">
        <v>1</v>
      </c>
      <c r="C696" s="7" t="s">
        <v>21</v>
      </c>
      <c r="D696" s="8">
        <v>36</v>
      </c>
      <c r="E696" s="8">
        <v>0</v>
      </c>
      <c r="F696" s="8">
        <v>0</v>
      </c>
      <c r="G696" s="8">
        <v>0</v>
      </c>
      <c r="H696" s="8">
        <v>0</v>
      </c>
      <c r="I696" s="8">
        <v>0</v>
      </c>
      <c r="J696" s="8">
        <v>0</v>
      </c>
      <c r="K696" s="8">
        <v>0</v>
      </c>
      <c r="L696" s="8">
        <v>0</v>
      </c>
      <c r="M696" s="8">
        <v>0</v>
      </c>
      <c r="N696" s="8">
        <v>0</v>
      </c>
      <c r="O696" s="8">
        <v>0</v>
      </c>
      <c r="P696" s="8">
        <v>0</v>
      </c>
      <c r="Q696" s="8">
        <v>0</v>
      </c>
      <c r="R696" s="8">
        <v>0</v>
      </c>
      <c r="S696" s="8">
        <v>0</v>
      </c>
      <c r="T696" s="8">
        <v>0</v>
      </c>
      <c r="U696" s="8">
        <v>0</v>
      </c>
      <c r="V696" s="8">
        <v>0</v>
      </c>
      <c r="W696" s="8">
        <v>51</v>
      </c>
      <c r="X696" s="8">
        <v>0</v>
      </c>
      <c r="Y696" s="8">
        <v>51</v>
      </c>
      <c r="Z696" s="22">
        <v>0</v>
      </c>
      <c r="AA696" s="8">
        <f t="shared" si="1032"/>
        <v>0</v>
      </c>
      <c r="AB696" s="24">
        <v>51</v>
      </c>
      <c r="AC696" s="24">
        <f t="shared" si="1004"/>
        <v>0</v>
      </c>
      <c r="AD696" s="25"/>
    </row>
    <row r="697" spans="2:30">
      <c r="B697" s="16" t="s">
        <v>1</v>
      </c>
      <c r="C697" s="7" t="s">
        <v>22</v>
      </c>
      <c r="D697" s="8">
        <f t="shared" ref="D697:Z697" si="1090">SUM(D698:D700)</f>
        <v>700</v>
      </c>
      <c r="E697" s="8">
        <f t="shared" si="1090"/>
        <v>0</v>
      </c>
      <c r="F697" s="8">
        <f t="shared" si="1090"/>
        <v>470.99</v>
      </c>
      <c r="G697" s="8">
        <f t="shared" si="1090"/>
        <v>0</v>
      </c>
      <c r="H697" s="8">
        <f t="shared" si="1090"/>
        <v>0</v>
      </c>
      <c r="I697" s="8">
        <f t="shared" si="1090"/>
        <v>463.41182000000003</v>
      </c>
      <c r="J697" s="8">
        <f t="shared" si="1090"/>
        <v>0</v>
      </c>
      <c r="K697" s="8">
        <f t="shared" si="1090"/>
        <v>0</v>
      </c>
      <c r="L697" s="8">
        <f t="shared" si="1090"/>
        <v>0</v>
      </c>
      <c r="M697" s="8">
        <f t="shared" si="1090"/>
        <v>700</v>
      </c>
      <c r="N697" s="8">
        <f t="shared" si="1090"/>
        <v>0</v>
      </c>
      <c r="O697" s="8">
        <f t="shared" si="1090"/>
        <v>700</v>
      </c>
      <c r="P697" s="8">
        <f t="shared" si="1090"/>
        <v>0</v>
      </c>
      <c r="Q697" s="8">
        <f t="shared" si="1090"/>
        <v>0</v>
      </c>
      <c r="R697" s="8">
        <f t="shared" si="1090"/>
        <v>220.22540999999998</v>
      </c>
      <c r="S697" s="8">
        <f t="shared" si="1090"/>
        <v>0</v>
      </c>
      <c r="T697" s="8">
        <f t="shared" si="1090"/>
        <v>0</v>
      </c>
      <c r="U697" s="8">
        <f t="shared" si="1090"/>
        <v>0</v>
      </c>
      <c r="V697" s="8">
        <f t="shared" si="1090"/>
        <v>0</v>
      </c>
      <c r="W697" s="8">
        <f t="shared" si="1090"/>
        <v>700</v>
      </c>
      <c r="X697" s="8">
        <f t="shared" si="1090"/>
        <v>0</v>
      </c>
      <c r="Y697" s="8">
        <f t="shared" si="1090"/>
        <v>770</v>
      </c>
      <c r="Z697" s="22">
        <f t="shared" si="1090"/>
        <v>0</v>
      </c>
      <c r="AA697" s="8">
        <f t="shared" si="1032"/>
        <v>70</v>
      </c>
      <c r="AB697" s="24">
        <f t="shared" ref="AB697" si="1091">SUM(AB698:AB700)</f>
        <v>700</v>
      </c>
      <c r="AC697" s="24">
        <f t="shared" si="1004"/>
        <v>-70</v>
      </c>
      <c r="AD697" s="25"/>
    </row>
    <row r="698" spans="2:30">
      <c r="B698" s="16" t="s">
        <v>1</v>
      </c>
      <c r="C698" s="9" t="s">
        <v>24</v>
      </c>
      <c r="D698" s="8">
        <v>650</v>
      </c>
      <c r="E698" s="8">
        <v>0</v>
      </c>
      <c r="F698" s="8">
        <v>458</v>
      </c>
      <c r="G698" s="8">
        <v>0</v>
      </c>
      <c r="H698" s="8">
        <v>0</v>
      </c>
      <c r="I698" s="8">
        <v>451.96172000000001</v>
      </c>
      <c r="J698" s="8">
        <v>0</v>
      </c>
      <c r="K698" s="8">
        <v>0</v>
      </c>
      <c r="L698" s="8">
        <v>0</v>
      </c>
      <c r="M698" s="8">
        <v>650</v>
      </c>
      <c r="N698" s="8">
        <v>0</v>
      </c>
      <c r="O698" s="8">
        <v>645</v>
      </c>
      <c r="P698" s="8">
        <v>0</v>
      </c>
      <c r="Q698" s="8">
        <v>0</v>
      </c>
      <c r="R698" s="8">
        <v>216.94901999999999</v>
      </c>
      <c r="S698" s="8">
        <v>0</v>
      </c>
      <c r="T698" s="8">
        <v>0</v>
      </c>
      <c r="U698" s="8">
        <v>0</v>
      </c>
      <c r="V698" s="8">
        <v>0</v>
      </c>
      <c r="W698" s="8">
        <v>645</v>
      </c>
      <c r="X698" s="8">
        <v>0</v>
      </c>
      <c r="Y698" s="8">
        <v>715</v>
      </c>
      <c r="Z698" s="22">
        <v>0</v>
      </c>
      <c r="AA698" s="8">
        <f t="shared" si="1032"/>
        <v>70</v>
      </c>
      <c r="AB698" s="24">
        <v>645</v>
      </c>
      <c r="AC698" s="24">
        <f t="shared" si="1004"/>
        <v>-70</v>
      </c>
      <c r="AD698" s="25"/>
    </row>
    <row r="699" spans="2:30">
      <c r="B699" s="16" t="s">
        <v>1</v>
      </c>
      <c r="C699" s="9" t="s">
        <v>27</v>
      </c>
      <c r="D699" s="8">
        <v>0</v>
      </c>
      <c r="E699" s="8">
        <v>0</v>
      </c>
      <c r="F699" s="8">
        <v>8.75</v>
      </c>
      <c r="G699" s="8">
        <v>0</v>
      </c>
      <c r="H699" s="8">
        <v>0</v>
      </c>
      <c r="I699" s="8">
        <v>7.2180999999999997</v>
      </c>
      <c r="J699" s="8">
        <v>0</v>
      </c>
      <c r="K699" s="8">
        <v>0</v>
      </c>
      <c r="L699" s="8">
        <v>0</v>
      </c>
      <c r="M699" s="8">
        <v>0</v>
      </c>
      <c r="N699" s="8">
        <v>0</v>
      </c>
      <c r="O699" s="8">
        <v>5</v>
      </c>
      <c r="P699" s="8">
        <v>0</v>
      </c>
      <c r="Q699" s="8">
        <v>0</v>
      </c>
      <c r="R699" s="8">
        <v>3.2763900000000001</v>
      </c>
      <c r="S699" s="8">
        <v>0</v>
      </c>
      <c r="T699" s="8">
        <v>0</v>
      </c>
      <c r="U699" s="8">
        <v>0</v>
      </c>
      <c r="V699" s="8">
        <v>0</v>
      </c>
      <c r="W699" s="8">
        <v>5</v>
      </c>
      <c r="X699" s="8">
        <v>0</v>
      </c>
      <c r="Y699" s="8">
        <v>5</v>
      </c>
      <c r="Z699" s="22">
        <v>0</v>
      </c>
      <c r="AA699" s="8">
        <f t="shared" si="1032"/>
        <v>0</v>
      </c>
      <c r="AB699" s="24">
        <v>5</v>
      </c>
      <c r="AC699" s="24">
        <f t="shared" si="1004"/>
        <v>0</v>
      </c>
      <c r="AD699" s="25"/>
    </row>
    <row r="700" spans="2:30">
      <c r="B700" s="16" t="s">
        <v>1</v>
      </c>
      <c r="C700" s="9" t="s">
        <v>28</v>
      </c>
      <c r="D700" s="8">
        <f>SUM(D701)</f>
        <v>50</v>
      </c>
      <c r="E700" s="8">
        <f>SUM(E701)</f>
        <v>0</v>
      </c>
      <c r="F700" s="8">
        <f t="shared" ref="F700:H701" si="1092">SUM(F701)</f>
        <v>4.24</v>
      </c>
      <c r="G700" s="8">
        <f t="shared" si="1092"/>
        <v>0</v>
      </c>
      <c r="H700" s="8">
        <f t="shared" si="1092"/>
        <v>0</v>
      </c>
      <c r="I700" s="8">
        <f t="shared" ref="I700:L701" si="1093">SUM(I701)</f>
        <v>4.2320000000000002</v>
      </c>
      <c r="J700" s="8">
        <f t="shared" si="1093"/>
        <v>0</v>
      </c>
      <c r="K700" s="8">
        <f t="shared" si="1093"/>
        <v>0</v>
      </c>
      <c r="L700" s="8">
        <f t="shared" si="1093"/>
        <v>0</v>
      </c>
      <c r="M700" s="8">
        <f>SUM(M701)</f>
        <v>50</v>
      </c>
      <c r="N700" s="8">
        <f>SUM(N701)</f>
        <v>0</v>
      </c>
      <c r="O700" s="8">
        <f t="shared" ref="O700:Q701" si="1094">SUM(O701)</f>
        <v>50</v>
      </c>
      <c r="P700" s="8">
        <f t="shared" si="1094"/>
        <v>0</v>
      </c>
      <c r="Q700" s="8">
        <f t="shared" si="1094"/>
        <v>0</v>
      </c>
      <c r="R700" s="8">
        <f t="shared" ref="R700:V701" si="1095">SUM(R701)</f>
        <v>0</v>
      </c>
      <c r="S700" s="8">
        <f t="shared" si="1095"/>
        <v>0</v>
      </c>
      <c r="T700" s="8">
        <f t="shared" si="1095"/>
        <v>0</v>
      </c>
      <c r="U700" s="8">
        <f t="shared" si="1095"/>
        <v>0</v>
      </c>
      <c r="V700" s="8">
        <f t="shared" si="1095"/>
        <v>0</v>
      </c>
      <c r="W700" s="8">
        <f t="shared" ref="W700:AB701" si="1096">SUM(W701)</f>
        <v>50</v>
      </c>
      <c r="X700" s="8">
        <f t="shared" si="1096"/>
        <v>0</v>
      </c>
      <c r="Y700" s="8">
        <f t="shared" si="1096"/>
        <v>50</v>
      </c>
      <c r="Z700" s="22">
        <f t="shared" si="1096"/>
        <v>0</v>
      </c>
      <c r="AA700" s="8">
        <f t="shared" si="1032"/>
        <v>0</v>
      </c>
      <c r="AB700" s="24">
        <f t="shared" si="1096"/>
        <v>50</v>
      </c>
      <c r="AC700" s="24">
        <f t="shared" si="1004"/>
        <v>0</v>
      </c>
      <c r="AD700" s="25"/>
    </row>
    <row r="701" spans="2:30">
      <c r="B701" s="16" t="s">
        <v>1</v>
      </c>
      <c r="C701" s="10" t="s">
        <v>29</v>
      </c>
      <c r="D701" s="8">
        <f>SUM(D702)</f>
        <v>50</v>
      </c>
      <c r="E701" s="8">
        <f>SUM(E702)</f>
        <v>0</v>
      </c>
      <c r="F701" s="8">
        <f t="shared" si="1092"/>
        <v>4.24</v>
      </c>
      <c r="G701" s="8">
        <f t="shared" si="1092"/>
        <v>0</v>
      </c>
      <c r="H701" s="8">
        <f t="shared" si="1092"/>
        <v>0</v>
      </c>
      <c r="I701" s="8">
        <f t="shared" si="1093"/>
        <v>4.2320000000000002</v>
      </c>
      <c r="J701" s="8">
        <f t="shared" si="1093"/>
        <v>0</v>
      </c>
      <c r="K701" s="8">
        <f t="shared" si="1093"/>
        <v>0</v>
      </c>
      <c r="L701" s="8">
        <f t="shared" si="1093"/>
        <v>0</v>
      </c>
      <c r="M701" s="8">
        <f>SUM(M702)</f>
        <v>50</v>
      </c>
      <c r="N701" s="8">
        <f>SUM(N702)</f>
        <v>0</v>
      </c>
      <c r="O701" s="8">
        <f t="shared" si="1094"/>
        <v>50</v>
      </c>
      <c r="P701" s="8">
        <f t="shared" si="1094"/>
        <v>0</v>
      </c>
      <c r="Q701" s="8">
        <f t="shared" si="1094"/>
        <v>0</v>
      </c>
      <c r="R701" s="8">
        <f t="shared" si="1095"/>
        <v>0</v>
      </c>
      <c r="S701" s="8">
        <f t="shared" si="1095"/>
        <v>0</v>
      </c>
      <c r="T701" s="8">
        <f t="shared" si="1095"/>
        <v>0</v>
      </c>
      <c r="U701" s="8">
        <f t="shared" si="1095"/>
        <v>0</v>
      </c>
      <c r="V701" s="8">
        <f t="shared" si="1095"/>
        <v>0</v>
      </c>
      <c r="W701" s="8">
        <f t="shared" si="1096"/>
        <v>50</v>
      </c>
      <c r="X701" s="8">
        <f t="shared" si="1096"/>
        <v>0</v>
      </c>
      <c r="Y701" s="8">
        <f t="shared" si="1096"/>
        <v>50</v>
      </c>
      <c r="Z701" s="22">
        <f t="shared" si="1096"/>
        <v>0</v>
      </c>
      <c r="AA701" s="8">
        <f t="shared" si="1032"/>
        <v>0</v>
      </c>
      <c r="AB701" s="24">
        <f t="shared" si="1096"/>
        <v>50</v>
      </c>
      <c r="AC701" s="24">
        <f t="shared" si="1004"/>
        <v>0</v>
      </c>
      <c r="AD701" s="25"/>
    </row>
    <row r="702" spans="2:30" ht="30">
      <c r="B702" s="16" t="s">
        <v>1</v>
      </c>
      <c r="C702" s="11" t="s">
        <v>30</v>
      </c>
      <c r="D702" s="8">
        <v>50</v>
      </c>
      <c r="E702" s="8">
        <v>0</v>
      </c>
      <c r="F702" s="8">
        <v>4.24</v>
      </c>
      <c r="G702" s="8">
        <v>0</v>
      </c>
      <c r="H702" s="8">
        <v>0</v>
      </c>
      <c r="I702" s="8">
        <v>4.2320000000000002</v>
      </c>
      <c r="J702" s="8">
        <v>0</v>
      </c>
      <c r="K702" s="8">
        <v>0</v>
      </c>
      <c r="L702" s="8">
        <v>0</v>
      </c>
      <c r="M702" s="8">
        <v>50</v>
      </c>
      <c r="N702" s="8">
        <v>0</v>
      </c>
      <c r="O702" s="8">
        <v>50</v>
      </c>
      <c r="P702" s="8">
        <v>0</v>
      </c>
      <c r="Q702" s="8">
        <v>0</v>
      </c>
      <c r="R702" s="8">
        <v>0</v>
      </c>
      <c r="S702" s="8">
        <v>0</v>
      </c>
      <c r="T702" s="8">
        <v>0</v>
      </c>
      <c r="U702" s="8">
        <v>0</v>
      </c>
      <c r="V702" s="8">
        <v>0</v>
      </c>
      <c r="W702" s="8">
        <v>50</v>
      </c>
      <c r="X702" s="8">
        <v>0</v>
      </c>
      <c r="Y702" s="8">
        <v>50</v>
      </c>
      <c r="Z702" s="22">
        <v>0</v>
      </c>
      <c r="AA702" s="8">
        <f t="shared" si="1032"/>
        <v>0</v>
      </c>
      <c r="AB702" s="24">
        <v>50</v>
      </c>
      <c r="AC702" s="24">
        <f t="shared" si="1004"/>
        <v>0</v>
      </c>
      <c r="AD702" s="25"/>
    </row>
    <row r="703" spans="2:30" ht="75">
      <c r="B703" s="16" t="s">
        <v>248</v>
      </c>
      <c r="C703" s="5" t="s">
        <v>249</v>
      </c>
      <c r="D703" s="6">
        <f t="shared" ref="D703:Z703" si="1097">SUM(D705,D711)</f>
        <v>1500</v>
      </c>
      <c r="E703" s="6">
        <f t="shared" si="1097"/>
        <v>0</v>
      </c>
      <c r="F703" s="6">
        <f t="shared" si="1097"/>
        <v>766</v>
      </c>
      <c r="G703" s="6">
        <f t="shared" si="1097"/>
        <v>0</v>
      </c>
      <c r="H703" s="6">
        <f t="shared" si="1097"/>
        <v>0</v>
      </c>
      <c r="I703" s="6">
        <f t="shared" si="1097"/>
        <v>759.50211999999999</v>
      </c>
      <c r="J703" s="6">
        <f t="shared" si="1097"/>
        <v>0</v>
      </c>
      <c r="K703" s="6">
        <f t="shared" si="1097"/>
        <v>0</v>
      </c>
      <c r="L703" s="6">
        <f t="shared" si="1097"/>
        <v>0</v>
      </c>
      <c r="M703" s="6">
        <f t="shared" si="1097"/>
        <v>3210</v>
      </c>
      <c r="N703" s="6">
        <f t="shared" si="1097"/>
        <v>0</v>
      </c>
      <c r="O703" s="6">
        <f t="shared" si="1097"/>
        <v>3210</v>
      </c>
      <c r="P703" s="6">
        <f t="shared" si="1097"/>
        <v>0</v>
      </c>
      <c r="Q703" s="6">
        <f t="shared" si="1097"/>
        <v>0</v>
      </c>
      <c r="R703" s="6">
        <f t="shared" si="1097"/>
        <v>942.32254999999998</v>
      </c>
      <c r="S703" s="6">
        <f t="shared" si="1097"/>
        <v>0</v>
      </c>
      <c r="T703" s="6">
        <f t="shared" si="1097"/>
        <v>0</v>
      </c>
      <c r="U703" s="6">
        <f t="shared" si="1097"/>
        <v>0</v>
      </c>
      <c r="V703" s="6">
        <f t="shared" si="1097"/>
        <v>0</v>
      </c>
      <c r="W703" s="6">
        <f t="shared" si="1097"/>
        <v>4610</v>
      </c>
      <c r="X703" s="6">
        <f t="shared" si="1097"/>
        <v>0</v>
      </c>
      <c r="Y703" s="137">
        <f t="shared" si="1097"/>
        <v>6960</v>
      </c>
      <c r="Z703" s="21">
        <f t="shared" si="1097"/>
        <v>0</v>
      </c>
      <c r="AA703" s="6">
        <f t="shared" si="1032"/>
        <v>2350</v>
      </c>
      <c r="AB703" s="12">
        <f t="shared" ref="AB703" si="1098">SUM(AB705,AB711)</f>
        <v>4070</v>
      </c>
      <c r="AC703" s="12">
        <f t="shared" si="1004"/>
        <v>-2890</v>
      </c>
      <c r="AD703" s="11" t="s">
        <v>1067</v>
      </c>
    </row>
    <row r="704" spans="2:30">
      <c r="B704" s="16" t="s">
        <v>1</v>
      </c>
      <c r="C704" s="7" t="s">
        <v>21</v>
      </c>
      <c r="D704" s="8">
        <v>40</v>
      </c>
      <c r="E704" s="8">
        <v>0</v>
      </c>
      <c r="F704" s="8">
        <v>0</v>
      </c>
      <c r="G704" s="8">
        <v>0</v>
      </c>
      <c r="H704" s="8">
        <v>0</v>
      </c>
      <c r="I704" s="8">
        <v>0</v>
      </c>
      <c r="J704" s="8">
        <v>0</v>
      </c>
      <c r="K704" s="8">
        <v>0</v>
      </c>
      <c r="L704" s="8">
        <v>0</v>
      </c>
      <c r="M704" s="8">
        <v>0</v>
      </c>
      <c r="N704" s="8">
        <v>0</v>
      </c>
      <c r="O704" s="8">
        <v>0</v>
      </c>
      <c r="P704" s="8">
        <v>0</v>
      </c>
      <c r="Q704" s="8">
        <v>0</v>
      </c>
      <c r="R704" s="8">
        <v>0</v>
      </c>
      <c r="S704" s="8">
        <v>0</v>
      </c>
      <c r="T704" s="8">
        <v>0</v>
      </c>
      <c r="U704" s="8">
        <v>0</v>
      </c>
      <c r="V704" s="8">
        <v>0</v>
      </c>
      <c r="W704" s="8">
        <v>100</v>
      </c>
      <c r="X704" s="8">
        <v>0</v>
      </c>
      <c r="Y704" s="8">
        <v>100</v>
      </c>
      <c r="Z704" s="22">
        <v>0</v>
      </c>
      <c r="AA704" s="8">
        <f t="shared" si="1032"/>
        <v>0</v>
      </c>
      <c r="AB704" s="24">
        <v>100</v>
      </c>
      <c r="AC704" s="24">
        <f t="shared" si="1004"/>
        <v>0</v>
      </c>
      <c r="AD704" s="25"/>
    </row>
    <row r="705" spans="2:30">
      <c r="B705" s="16" t="s">
        <v>1</v>
      </c>
      <c r="C705" s="7" t="s">
        <v>22</v>
      </c>
      <c r="D705" s="8">
        <f t="shared" ref="D705:Z705" si="1099">SUM(D706:D708)</f>
        <v>1500</v>
      </c>
      <c r="E705" s="8">
        <f t="shared" si="1099"/>
        <v>0</v>
      </c>
      <c r="F705" s="8">
        <f t="shared" si="1099"/>
        <v>750.5</v>
      </c>
      <c r="G705" s="8">
        <f t="shared" si="1099"/>
        <v>0</v>
      </c>
      <c r="H705" s="8">
        <f t="shared" si="1099"/>
        <v>0</v>
      </c>
      <c r="I705" s="8">
        <f t="shared" si="1099"/>
        <v>744.04512</v>
      </c>
      <c r="J705" s="8">
        <f t="shared" si="1099"/>
        <v>0</v>
      </c>
      <c r="K705" s="8">
        <f t="shared" si="1099"/>
        <v>0</v>
      </c>
      <c r="L705" s="8">
        <f t="shared" si="1099"/>
        <v>0</v>
      </c>
      <c r="M705" s="8">
        <f t="shared" si="1099"/>
        <v>3055</v>
      </c>
      <c r="N705" s="8">
        <f t="shared" si="1099"/>
        <v>0</v>
      </c>
      <c r="O705" s="8">
        <f t="shared" si="1099"/>
        <v>2443.48</v>
      </c>
      <c r="P705" s="8">
        <f t="shared" si="1099"/>
        <v>0</v>
      </c>
      <c r="Q705" s="8">
        <f t="shared" si="1099"/>
        <v>0</v>
      </c>
      <c r="R705" s="8">
        <f t="shared" si="1099"/>
        <v>330.80255</v>
      </c>
      <c r="S705" s="8">
        <f t="shared" si="1099"/>
        <v>0</v>
      </c>
      <c r="T705" s="8">
        <f t="shared" si="1099"/>
        <v>0</v>
      </c>
      <c r="U705" s="8">
        <f t="shared" si="1099"/>
        <v>0</v>
      </c>
      <c r="V705" s="8">
        <f t="shared" si="1099"/>
        <v>0</v>
      </c>
      <c r="W705" s="8">
        <f t="shared" si="1099"/>
        <v>4493</v>
      </c>
      <c r="X705" s="8">
        <f t="shared" si="1099"/>
        <v>0</v>
      </c>
      <c r="Y705" s="8">
        <f t="shared" si="1099"/>
        <v>6512</v>
      </c>
      <c r="Z705" s="22">
        <f t="shared" si="1099"/>
        <v>0</v>
      </c>
      <c r="AA705" s="8">
        <f t="shared" si="1032"/>
        <v>2019</v>
      </c>
      <c r="AB705" s="24">
        <f t="shared" ref="AB705" si="1100">SUM(AB706:AB708)</f>
        <v>3953</v>
      </c>
      <c r="AC705" s="24">
        <f t="shared" si="1004"/>
        <v>-2559</v>
      </c>
      <c r="AD705" s="25"/>
    </row>
    <row r="706" spans="2:30">
      <c r="B706" s="16" t="s">
        <v>1</v>
      </c>
      <c r="C706" s="9" t="s">
        <v>24</v>
      </c>
      <c r="D706" s="8">
        <v>1500</v>
      </c>
      <c r="E706" s="8">
        <v>0</v>
      </c>
      <c r="F706" s="8">
        <v>730.62</v>
      </c>
      <c r="G706" s="8">
        <v>0</v>
      </c>
      <c r="H706" s="8">
        <v>0</v>
      </c>
      <c r="I706" s="8">
        <v>724.93134999999995</v>
      </c>
      <c r="J706" s="8">
        <v>0</v>
      </c>
      <c r="K706" s="8">
        <v>0</v>
      </c>
      <c r="L706" s="8">
        <v>0</v>
      </c>
      <c r="M706" s="8">
        <v>3015</v>
      </c>
      <c r="N706" s="8">
        <v>0</v>
      </c>
      <c r="O706" s="8">
        <v>2403.48</v>
      </c>
      <c r="P706" s="8">
        <v>0</v>
      </c>
      <c r="Q706" s="8">
        <v>0</v>
      </c>
      <c r="R706" s="8">
        <v>316.51907</v>
      </c>
      <c r="S706" s="8">
        <v>0</v>
      </c>
      <c r="T706" s="8">
        <v>0</v>
      </c>
      <c r="U706" s="8">
        <v>0</v>
      </c>
      <c r="V706" s="8">
        <v>0</v>
      </c>
      <c r="W706" s="8">
        <v>4308</v>
      </c>
      <c r="X706" s="8">
        <v>0</v>
      </c>
      <c r="Y706" s="8">
        <v>6247</v>
      </c>
      <c r="Z706" s="22">
        <v>0</v>
      </c>
      <c r="AA706" s="8">
        <f t="shared" si="1032"/>
        <v>1939</v>
      </c>
      <c r="AB706" s="24">
        <f>4308-540</f>
        <v>3768</v>
      </c>
      <c r="AC706" s="24">
        <f t="shared" si="1004"/>
        <v>-2479</v>
      </c>
      <c r="AD706" s="25"/>
    </row>
    <row r="707" spans="2:30">
      <c r="B707" s="16" t="s">
        <v>1</v>
      </c>
      <c r="C707" s="9" t="s">
        <v>27</v>
      </c>
      <c r="D707" s="8">
        <v>0</v>
      </c>
      <c r="E707" s="8">
        <v>0</v>
      </c>
      <c r="F707" s="8">
        <v>19.88</v>
      </c>
      <c r="G707" s="8">
        <v>0</v>
      </c>
      <c r="H707" s="8">
        <v>0</v>
      </c>
      <c r="I707" s="8">
        <v>19.113769999999999</v>
      </c>
      <c r="J707" s="8">
        <v>0</v>
      </c>
      <c r="K707" s="8">
        <v>0</v>
      </c>
      <c r="L707" s="8">
        <v>0</v>
      </c>
      <c r="M707" s="8">
        <v>30</v>
      </c>
      <c r="N707" s="8">
        <v>0</v>
      </c>
      <c r="O707" s="8">
        <v>30</v>
      </c>
      <c r="P707" s="8">
        <v>0</v>
      </c>
      <c r="Q707" s="8">
        <v>0</v>
      </c>
      <c r="R707" s="8">
        <v>14.283480000000001</v>
      </c>
      <c r="S707" s="8">
        <v>0</v>
      </c>
      <c r="T707" s="8">
        <v>0</v>
      </c>
      <c r="U707" s="8">
        <v>0</v>
      </c>
      <c r="V707" s="8">
        <v>0</v>
      </c>
      <c r="W707" s="8">
        <v>35</v>
      </c>
      <c r="X707" s="8">
        <v>0</v>
      </c>
      <c r="Y707" s="8">
        <v>55</v>
      </c>
      <c r="Z707" s="22">
        <v>0</v>
      </c>
      <c r="AA707" s="8">
        <f t="shared" si="1032"/>
        <v>20</v>
      </c>
      <c r="AB707" s="24">
        <v>35</v>
      </c>
      <c r="AC707" s="24">
        <f t="shared" si="1004"/>
        <v>-20</v>
      </c>
      <c r="AD707" s="25"/>
    </row>
    <row r="708" spans="2:30">
      <c r="B708" s="16" t="s">
        <v>1</v>
      </c>
      <c r="C708" s="9" t="s">
        <v>28</v>
      </c>
      <c r="D708" s="8">
        <f>SUM(D709)</f>
        <v>0</v>
      </c>
      <c r="E708" s="8">
        <f>SUM(E709)</f>
        <v>0</v>
      </c>
      <c r="F708" s="8">
        <f t="shared" ref="F708:H709" si="1101">SUM(F709)</f>
        <v>0</v>
      </c>
      <c r="G708" s="8">
        <f t="shared" si="1101"/>
        <v>0</v>
      </c>
      <c r="H708" s="8">
        <f t="shared" si="1101"/>
        <v>0</v>
      </c>
      <c r="I708" s="8">
        <f t="shared" ref="I708:L709" si="1102">SUM(I709)</f>
        <v>0</v>
      </c>
      <c r="J708" s="8">
        <f t="shared" si="1102"/>
        <v>0</v>
      </c>
      <c r="K708" s="8">
        <f t="shared" si="1102"/>
        <v>0</v>
      </c>
      <c r="L708" s="8">
        <f t="shared" si="1102"/>
        <v>0</v>
      </c>
      <c r="M708" s="8">
        <f>SUM(M709)</f>
        <v>10</v>
      </c>
      <c r="N708" s="8">
        <f>SUM(N709)</f>
        <v>0</v>
      </c>
      <c r="O708" s="8">
        <f t="shared" ref="O708:Q709" si="1103">SUM(O709)</f>
        <v>10</v>
      </c>
      <c r="P708" s="8">
        <f t="shared" si="1103"/>
        <v>0</v>
      </c>
      <c r="Q708" s="8">
        <f t="shared" si="1103"/>
        <v>0</v>
      </c>
      <c r="R708" s="8">
        <f t="shared" ref="R708:V709" si="1104">SUM(R709)</f>
        <v>0</v>
      </c>
      <c r="S708" s="8">
        <f t="shared" si="1104"/>
        <v>0</v>
      </c>
      <c r="T708" s="8">
        <f t="shared" si="1104"/>
        <v>0</v>
      </c>
      <c r="U708" s="8">
        <f t="shared" si="1104"/>
        <v>0</v>
      </c>
      <c r="V708" s="8">
        <f t="shared" si="1104"/>
        <v>0</v>
      </c>
      <c r="W708" s="8">
        <f t="shared" ref="W708:AB709" si="1105">SUM(W709)</f>
        <v>150</v>
      </c>
      <c r="X708" s="8">
        <f t="shared" si="1105"/>
        <v>0</v>
      </c>
      <c r="Y708" s="8">
        <f t="shared" si="1105"/>
        <v>210</v>
      </c>
      <c r="Z708" s="22">
        <f t="shared" si="1105"/>
        <v>0</v>
      </c>
      <c r="AA708" s="8">
        <f t="shared" si="1032"/>
        <v>60</v>
      </c>
      <c r="AB708" s="24">
        <f t="shared" si="1105"/>
        <v>150</v>
      </c>
      <c r="AC708" s="24">
        <f t="shared" si="1004"/>
        <v>-60</v>
      </c>
      <c r="AD708" s="25"/>
    </row>
    <row r="709" spans="2:30">
      <c r="B709" s="16" t="s">
        <v>1</v>
      </c>
      <c r="C709" s="10" t="s">
        <v>29</v>
      </c>
      <c r="D709" s="8">
        <f>SUM(D710)</f>
        <v>0</v>
      </c>
      <c r="E709" s="8">
        <f>SUM(E710)</f>
        <v>0</v>
      </c>
      <c r="F709" s="8">
        <f t="shared" si="1101"/>
        <v>0</v>
      </c>
      <c r="G709" s="8">
        <f t="shared" si="1101"/>
        <v>0</v>
      </c>
      <c r="H709" s="8">
        <f t="shared" si="1101"/>
        <v>0</v>
      </c>
      <c r="I709" s="8">
        <f t="shared" si="1102"/>
        <v>0</v>
      </c>
      <c r="J709" s="8">
        <f t="shared" si="1102"/>
        <v>0</v>
      </c>
      <c r="K709" s="8">
        <f t="shared" si="1102"/>
        <v>0</v>
      </c>
      <c r="L709" s="8">
        <f t="shared" si="1102"/>
        <v>0</v>
      </c>
      <c r="M709" s="8">
        <f>SUM(M710)</f>
        <v>10</v>
      </c>
      <c r="N709" s="8">
        <f>SUM(N710)</f>
        <v>0</v>
      </c>
      <c r="O709" s="8">
        <f t="shared" si="1103"/>
        <v>10</v>
      </c>
      <c r="P709" s="8">
        <f t="shared" si="1103"/>
        <v>0</v>
      </c>
      <c r="Q709" s="8">
        <f t="shared" si="1103"/>
        <v>0</v>
      </c>
      <c r="R709" s="8">
        <f t="shared" si="1104"/>
        <v>0</v>
      </c>
      <c r="S709" s="8">
        <f t="shared" si="1104"/>
        <v>0</v>
      </c>
      <c r="T709" s="8">
        <f t="shared" si="1104"/>
        <v>0</v>
      </c>
      <c r="U709" s="8">
        <f t="shared" si="1104"/>
        <v>0</v>
      </c>
      <c r="V709" s="8">
        <f t="shared" si="1104"/>
        <v>0</v>
      </c>
      <c r="W709" s="8">
        <f t="shared" si="1105"/>
        <v>150</v>
      </c>
      <c r="X709" s="8">
        <f t="shared" si="1105"/>
        <v>0</v>
      </c>
      <c r="Y709" s="8">
        <f t="shared" si="1105"/>
        <v>210</v>
      </c>
      <c r="Z709" s="22">
        <f t="shared" si="1105"/>
        <v>0</v>
      </c>
      <c r="AA709" s="8">
        <f t="shared" si="1032"/>
        <v>60</v>
      </c>
      <c r="AB709" s="24">
        <f t="shared" si="1105"/>
        <v>150</v>
      </c>
      <c r="AC709" s="24">
        <f t="shared" si="1004"/>
        <v>-60</v>
      </c>
      <c r="AD709" s="25"/>
    </row>
    <row r="710" spans="2:30" ht="30">
      <c r="B710" s="16" t="s">
        <v>1</v>
      </c>
      <c r="C710" s="11" t="s">
        <v>30</v>
      </c>
      <c r="D710" s="8">
        <v>0</v>
      </c>
      <c r="E710" s="8">
        <v>0</v>
      </c>
      <c r="F710" s="8">
        <v>0</v>
      </c>
      <c r="G710" s="8">
        <v>0</v>
      </c>
      <c r="H710" s="8">
        <v>0</v>
      </c>
      <c r="I710" s="8">
        <v>0</v>
      </c>
      <c r="J710" s="8">
        <v>0</v>
      </c>
      <c r="K710" s="8">
        <v>0</v>
      </c>
      <c r="L710" s="8">
        <v>0</v>
      </c>
      <c r="M710" s="8">
        <v>10</v>
      </c>
      <c r="N710" s="8">
        <v>0</v>
      </c>
      <c r="O710" s="8">
        <v>10</v>
      </c>
      <c r="P710" s="8">
        <v>0</v>
      </c>
      <c r="Q710" s="8">
        <v>0</v>
      </c>
      <c r="R710" s="8">
        <v>0</v>
      </c>
      <c r="S710" s="8">
        <v>0</v>
      </c>
      <c r="T710" s="8">
        <v>0</v>
      </c>
      <c r="U710" s="8">
        <v>0</v>
      </c>
      <c r="V710" s="8">
        <v>0</v>
      </c>
      <c r="W710" s="8">
        <v>150</v>
      </c>
      <c r="X710" s="8">
        <v>0</v>
      </c>
      <c r="Y710" s="8">
        <v>210</v>
      </c>
      <c r="Z710" s="22">
        <v>0</v>
      </c>
      <c r="AA710" s="8">
        <f t="shared" si="1032"/>
        <v>60</v>
      </c>
      <c r="AB710" s="24">
        <v>150</v>
      </c>
      <c r="AC710" s="24">
        <f t="shared" si="1004"/>
        <v>-60</v>
      </c>
      <c r="AD710" s="25"/>
    </row>
    <row r="711" spans="2:30">
      <c r="B711" s="16" t="s">
        <v>1</v>
      </c>
      <c r="C711" s="7" t="s">
        <v>32</v>
      </c>
      <c r="D711" s="8">
        <v>0</v>
      </c>
      <c r="E711" s="8">
        <v>0</v>
      </c>
      <c r="F711" s="8">
        <v>15.5</v>
      </c>
      <c r="G711" s="8">
        <v>0</v>
      </c>
      <c r="H711" s="8">
        <v>0</v>
      </c>
      <c r="I711" s="8">
        <v>15.457000000000001</v>
      </c>
      <c r="J711" s="8">
        <v>0</v>
      </c>
      <c r="K711" s="8">
        <v>0</v>
      </c>
      <c r="L711" s="8">
        <v>0</v>
      </c>
      <c r="M711" s="8">
        <v>155</v>
      </c>
      <c r="N711" s="8">
        <v>0</v>
      </c>
      <c r="O711" s="8">
        <v>766.52</v>
      </c>
      <c r="P711" s="8">
        <v>0</v>
      </c>
      <c r="Q711" s="8">
        <v>0</v>
      </c>
      <c r="R711" s="8">
        <v>611.52</v>
      </c>
      <c r="S711" s="8">
        <v>0</v>
      </c>
      <c r="T711" s="8">
        <v>0</v>
      </c>
      <c r="U711" s="8">
        <v>0</v>
      </c>
      <c r="V711" s="8">
        <v>0</v>
      </c>
      <c r="W711" s="8">
        <v>117</v>
      </c>
      <c r="X711" s="8">
        <v>0</v>
      </c>
      <c r="Y711" s="8">
        <v>448</v>
      </c>
      <c r="Z711" s="22">
        <v>0</v>
      </c>
      <c r="AA711" s="8">
        <f t="shared" si="1032"/>
        <v>331</v>
      </c>
      <c r="AB711" s="24">
        <v>117</v>
      </c>
      <c r="AC711" s="24">
        <f t="shared" ref="AC711:AC774" si="1106">AB711-Y711</f>
        <v>-331</v>
      </c>
      <c r="AD711" s="25"/>
    </row>
    <row r="712" spans="2:30" ht="45">
      <c r="B712" s="16" t="s">
        <v>250</v>
      </c>
      <c r="C712" s="5" t="s">
        <v>251</v>
      </c>
      <c r="D712" s="6">
        <f t="shared" ref="D712:E715" si="1107">SUM(D713)</f>
        <v>2090</v>
      </c>
      <c r="E712" s="6">
        <f t="shared" si="1107"/>
        <v>0</v>
      </c>
      <c r="F712" s="6">
        <f t="shared" ref="F712:H715" si="1108">SUM(F713)</f>
        <v>1800.11</v>
      </c>
      <c r="G712" s="6">
        <f t="shared" si="1108"/>
        <v>0</v>
      </c>
      <c r="H712" s="6">
        <f t="shared" si="1108"/>
        <v>0</v>
      </c>
      <c r="I712" s="6">
        <f t="shared" ref="I712:L715" si="1109">SUM(I713)</f>
        <v>1800.1075000000001</v>
      </c>
      <c r="J712" s="6">
        <f t="shared" si="1109"/>
        <v>0</v>
      </c>
      <c r="K712" s="6">
        <f t="shared" si="1109"/>
        <v>0</v>
      </c>
      <c r="L712" s="6">
        <f t="shared" si="1109"/>
        <v>0</v>
      </c>
      <c r="M712" s="6">
        <f t="shared" ref="M712:N715" si="1110">SUM(M713)</f>
        <v>2090</v>
      </c>
      <c r="N712" s="6">
        <f t="shared" si="1110"/>
        <v>0</v>
      </c>
      <c r="O712" s="6">
        <f t="shared" ref="O712:Q715" si="1111">SUM(O713)</f>
        <v>2090</v>
      </c>
      <c r="P712" s="6">
        <f t="shared" si="1111"/>
        <v>0</v>
      </c>
      <c r="Q712" s="6">
        <f t="shared" si="1111"/>
        <v>0</v>
      </c>
      <c r="R712" s="6">
        <f t="shared" ref="R712:V715" si="1112">SUM(R713)</f>
        <v>0</v>
      </c>
      <c r="S712" s="6">
        <f t="shared" si="1112"/>
        <v>0</v>
      </c>
      <c r="T712" s="6">
        <f t="shared" si="1112"/>
        <v>0</v>
      </c>
      <c r="U712" s="6">
        <f t="shared" si="1112"/>
        <v>0</v>
      </c>
      <c r="V712" s="6">
        <f t="shared" si="1112"/>
        <v>0</v>
      </c>
      <c r="W712" s="6">
        <f t="shared" ref="W712:X715" si="1113">SUM(W713)</f>
        <v>2090</v>
      </c>
      <c r="X712" s="6">
        <f t="shared" si="1113"/>
        <v>0</v>
      </c>
      <c r="Y712" s="6">
        <f t="shared" ref="Y712:Z715" si="1114">SUM(Y713)</f>
        <v>2090</v>
      </c>
      <c r="Z712" s="21">
        <f t="shared" si="1114"/>
        <v>0</v>
      </c>
      <c r="AA712" s="6">
        <f t="shared" si="1032"/>
        <v>0</v>
      </c>
      <c r="AB712" s="12">
        <f t="shared" ref="AB712:AB715" si="1115">SUM(AB713)</f>
        <v>2090</v>
      </c>
      <c r="AC712" s="12">
        <f t="shared" si="1106"/>
        <v>0</v>
      </c>
      <c r="AD712" s="25"/>
    </row>
    <row r="713" spans="2:30">
      <c r="B713" s="16" t="s">
        <v>1</v>
      </c>
      <c r="C713" s="7" t="s">
        <v>22</v>
      </c>
      <c r="D713" s="8">
        <f t="shared" si="1107"/>
        <v>2090</v>
      </c>
      <c r="E713" s="8">
        <f t="shared" si="1107"/>
        <v>0</v>
      </c>
      <c r="F713" s="8">
        <f t="shared" si="1108"/>
        <v>1800.11</v>
      </c>
      <c r="G713" s="8">
        <f t="shared" si="1108"/>
        <v>0</v>
      </c>
      <c r="H713" s="8">
        <f t="shared" si="1108"/>
        <v>0</v>
      </c>
      <c r="I713" s="8">
        <f t="shared" si="1109"/>
        <v>1800.1075000000001</v>
      </c>
      <c r="J713" s="8">
        <f t="shared" si="1109"/>
        <v>0</v>
      </c>
      <c r="K713" s="8">
        <f t="shared" si="1109"/>
        <v>0</v>
      </c>
      <c r="L713" s="8">
        <f t="shared" si="1109"/>
        <v>0</v>
      </c>
      <c r="M713" s="8">
        <f t="shared" si="1110"/>
        <v>2090</v>
      </c>
      <c r="N713" s="8">
        <f t="shared" si="1110"/>
        <v>0</v>
      </c>
      <c r="O713" s="8">
        <f t="shared" si="1111"/>
        <v>2090</v>
      </c>
      <c r="P713" s="8">
        <f t="shared" si="1111"/>
        <v>0</v>
      </c>
      <c r="Q713" s="8">
        <f t="shared" si="1111"/>
        <v>0</v>
      </c>
      <c r="R713" s="8">
        <f t="shared" si="1112"/>
        <v>0</v>
      </c>
      <c r="S713" s="8">
        <f t="shared" si="1112"/>
        <v>0</v>
      </c>
      <c r="T713" s="8">
        <f t="shared" si="1112"/>
        <v>0</v>
      </c>
      <c r="U713" s="8">
        <f t="shared" si="1112"/>
        <v>0</v>
      </c>
      <c r="V713" s="8">
        <f t="shared" si="1112"/>
        <v>0</v>
      </c>
      <c r="W713" s="8">
        <f t="shared" si="1113"/>
        <v>2090</v>
      </c>
      <c r="X713" s="8">
        <f t="shared" si="1113"/>
        <v>0</v>
      </c>
      <c r="Y713" s="8">
        <f t="shared" si="1114"/>
        <v>2090</v>
      </c>
      <c r="Z713" s="22">
        <f t="shared" si="1114"/>
        <v>0</v>
      </c>
      <c r="AA713" s="8">
        <f t="shared" si="1032"/>
        <v>0</v>
      </c>
      <c r="AB713" s="24">
        <f t="shared" si="1115"/>
        <v>2090</v>
      </c>
      <c r="AC713" s="24">
        <f t="shared" si="1106"/>
        <v>0</v>
      </c>
      <c r="AD713" s="25"/>
    </row>
    <row r="714" spans="2:30">
      <c r="B714" s="16" t="s">
        <v>1</v>
      </c>
      <c r="C714" s="9" t="s">
        <v>28</v>
      </c>
      <c r="D714" s="8">
        <f t="shared" si="1107"/>
        <v>2090</v>
      </c>
      <c r="E714" s="8">
        <f t="shared" si="1107"/>
        <v>0</v>
      </c>
      <c r="F714" s="8">
        <f t="shared" si="1108"/>
        <v>1800.11</v>
      </c>
      <c r="G714" s="8">
        <f t="shared" si="1108"/>
        <v>0</v>
      </c>
      <c r="H714" s="8">
        <f t="shared" si="1108"/>
        <v>0</v>
      </c>
      <c r="I714" s="8">
        <f t="shared" si="1109"/>
        <v>1800.1075000000001</v>
      </c>
      <c r="J714" s="8">
        <f t="shared" si="1109"/>
        <v>0</v>
      </c>
      <c r="K714" s="8">
        <f t="shared" si="1109"/>
        <v>0</v>
      </c>
      <c r="L714" s="8">
        <f t="shared" si="1109"/>
        <v>0</v>
      </c>
      <c r="M714" s="8">
        <f t="shared" si="1110"/>
        <v>2090</v>
      </c>
      <c r="N714" s="8">
        <f t="shared" si="1110"/>
        <v>0</v>
      </c>
      <c r="O714" s="8">
        <f t="shared" si="1111"/>
        <v>2090</v>
      </c>
      <c r="P714" s="8">
        <f t="shared" si="1111"/>
        <v>0</v>
      </c>
      <c r="Q714" s="8">
        <f t="shared" si="1111"/>
        <v>0</v>
      </c>
      <c r="R714" s="8">
        <f t="shared" si="1112"/>
        <v>0</v>
      </c>
      <c r="S714" s="8">
        <f t="shared" si="1112"/>
        <v>0</v>
      </c>
      <c r="T714" s="8">
        <f t="shared" si="1112"/>
        <v>0</v>
      </c>
      <c r="U714" s="8">
        <f t="shared" si="1112"/>
        <v>0</v>
      </c>
      <c r="V714" s="8">
        <f t="shared" si="1112"/>
        <v>0</v>
      </c>
      <c r="W714" s="8">
        <f t="shared" si="1113"/>
        <v>2090</v>
      </c>
      <c r="X714" s="8">
        <f t="shared" si="1113"/>
        <v>0</v>
      </c>
      <c r="Y714" s="8">
        <f t="shared" si="1114"/>
        <v>2090</v>
      </c>
      <c r="Z714" s="22">
        <f t="shared" si="1114"/>
        <v>0</v>
      </c>
      <c r="AA714" s="8">
        <f t="shared" si="1032"/>
        <v>0</v>
      </c>
      <c r="AB714" s="24">
        <f t="shared" si="1115"/>
        <v>2090</v>
      </c>
      <c r="AC714" s="24">
        <f t="shared" si="1106"/>
        <v>0</v>
      </c>
      <c r="AD714" s="25"/>
    </row>
    <row r="715" spans="2:30">
      <c r="B715" s="16" t="s">
        <v>1</v>
      </c>
      <c r="C715" s="10" t="s">
        <v>29</v>
      </c>
      <c r="D715" s="8">
        <f t="shared" si="1107"/>
        <v>2090</v>
      </c>
      <c r="E715" s="8">
        <f t="shared" si="1107"/>
        <v>0</v>
      </c>
      <c r="F715" s="8">
        <f t="shared" si="1108"/>
        <v>1800.11</v>
      </c>
      <c r="G715" s="8">
        <f t="shared" si="1108"/>
        <v>0</v>
      </c>
      <c r="H715" s="8">
        <f t="shared" si="1108"/>
        <v>0</v>
      </c>
      <c r="I715" s="8">
        <f t="shared" si="1109"/>
        <v>1800.1075000000001</v>
      </c>
      <c r="J715" s="8">
        <f t="shared" si="1109"/>
        <v>0</v>
      </c>
      <c r="K715" s="8">
        <f t="shared" si="1109"/>
        <v>0</v>
      </c>
      <c r="L715" s="8">
        <f t="shared" si="1109"/>
        <v>0</v>
      </c>
      <c r="M715" s="8">
        <f t="shared" si="1110"/>
        <v>2090</v>
      </c>
      <c r="N715" s="8">
        <f t="shared" si="1110"/>
        <v>0</v>
      </c>
      <c r="O715" s="8">
        <f t="shared" si="1111"/>
        <v>2090</v>
      </c>
      <c r="P715" s="8">
        <f t="shared" si="1111"/>
        <v>0</v>
      </c>
      <c r="Q715" s="8">
        <f t="shared" si="1111"/>
        <v>0</v>
      </c>
      <c r="R715" s="8">
        <f t="shared" si="1112"/>
        <v>0</v>
      </c>
      <c r="S715" s="8">
        <f t="shared" si="1112"/>
        <v>0</v>
      </c>
      <c r="T715" s="8">
        <f t="shared" si="1112"/>
        <v>0</v>
      </c>
      <c r="U715" s="8">
        <f t="shared" si="1112"/>
        <v>0</v>
      </c>
      <c r="V715" s="8">
        <f t="shared" si="1112"/>
        <v>0</v>
      </c>
      <c r="W715" s="8">
        <f t="shared" si="1113"/>
        <v>2090</v>
      </c>
      <c r="X715" s="8">
        <f t="shared" si="1113"/>
        <v>0</v>
      </c>
      <c r="Y715" s="8">
        <f t="shared" si="1114"/>
        <v>2090</v>
      </c>
      <c r="Z715" s="22">
        <f t="shared" si="1114"/>
        <v>0</v>
      </c>
      <c r="AA715" s="8">
        <f t="shared" si="1032"/>
        <v>0</v>
      </c>
      <c r="AB715" s="24">
        <f t="shared" si="1115"/>
        <v>2090</v>
      </c>
      <c r="AC715" s="24">
        <f t="shared" si="1106"/>
        <v>0</v>
      </c>
      <c r="AD715" s="25"/>
    </row>
    <row r="716" spans="2:30" ht="30">
      <c r="B716" s="16" t="s">
        <v>1</v>
      </c>
      <c r="C716" s="11" t="s">
        <v>30</v>
      </c>
      <c r="D716" s="8">
        <v>2090</v>
      </c>
      <c r="E716" s="8">
        <v>0</v>
      </c>
      <c r="F716" s="8">
        <v>1800.11</v>
      </c>
      <c r="G716" s="8">
        <v>0</v>
      </c>
      <c r="H716" s="8">
        <v>0</v>
      </c>
      <c r="I716" s="8">
        <v>1800.1075000000001</v>
      </c>
      <c r="J716" s="8">
        <v>0</v>
      </c>
      <c r="K716" s="8">
        <v>0</v>
      </c>
      <c r="L716" s="8">
        <v>0</v>
      </c>
      <c r="M716" s="8">
        <v>2090</v>
      </c>
      <c r="N716" s="8">
        <v>0</v>
      </c>
      <c r="O716" s="8">
        <v>2090</v>
      </c>
      <c r="P716" s="8">
        <v>0</v>
      </c>
      <c r="Q716" s="8">
        <v>0</v>
      </c>
      <c r="R716" s="8">
        <v>0</v>
      </c>
      <c r="S716" s="8">
        <v>0</v>
      </c>
      <c r="T716" s="8">
        <v>0</v>
      </c>
      <c r="U716" s="8">
        <v>0</v>
      </c>
      <c r="V716" s="8">
        <v>0</v>
      </c>
      <c r="W716" s="8">
        <v>2090</v>
      </c>
      <c r="X716" s="8">
        <v>0</v>
      </c>
      <c r="Y716" s="8">
        <v>2090</v>
      </c>
      <c r="Z716" s="22">
        <v>0</v>
      </c>
      <c r="AA716" s="8">
        <f t="shared" si="1032"/>
        <v>0</v>
      </c>
      <c r="AB716" s="24">
        <v>2090</v>
      </c>
      <c r="AC716" s="24">
        <f t="shared" si="1106"/>
        <v>0</v>
      </c>
      <c r="AD716" s="25"/>
    </row>
    <row r="717" spans="2:30" ht="30">
      <c r="B717" s="16" t="s">
        <v>252</v>
      </c>
      <c r="C717" s="5" t="s">
        <v>253</v>
      </c>
      <c r="D717" s="6">
        <f t="shared" ref="D717:Z717" si="1116">SUM(D728,D737,D743,D761,D766,D773)</f>
        <v>67850</v>
      </c>
      <c r="E717" s="6">
        <f t="shared" si="1116"/>
        <v>0</v>
      </c>
      <c r="F717" s="6">
        <f t="shared" si="1116"/>
        <v>69131.554999999993</v>
      </c>
      <c r="G717" s="6">
        <f t="shared" si="1116"/>
        <v>0</v>
      </c>
      <c r="H717" s="6">
        <f t="shared" si="1116"/>
        <v>0</v>
      </c>
      <c r="I717" s="6">
        <f t="shared" si="1116"/>
        <v>68678.729929999987</v>
      </c>
      <c r="J717" s="6">
        <f t="shared" si="1116"/>
        <v>0</v>
      </c>
      <c r="K717" s="6">
        <f t="shared" si="1116"/>
        <v>0</v>
      </c>
      <c r="L717" s="6">
        <f t="shared" si="1116"/>
        <v>0</v>
      </c>
      <c r="M717" s="6">
        <f t="shared" si="1116"/>
        <v>87535</v>
      </c>
      <c r="N717" s="6">
        <f t="shared" si="1116"/>
        <v>0</v>
      </c>
      <c r="O717" s="6">
        <f t="shared" si="1116"/>
        <v>87535</v>
      </c>
      <c r="P717" s="6">
        <f t="shared" si="1116"/>
        <v>0</v>
      </c>
      <c r="Q717" s="6">
        <f t="shared" si="1116"/>
        <v>0</v>
      </c>
      <c r="R717" s="6">
        <f t="shared" si="1116"/>
        <v>27174.002799999998</v>
      </c>
      <c r="S717" s="6">
        <f t="shared" si="1116"/>
        <v>0</v>
      </c>
      <c r="T717" s="6">
        <f t="shared" si="1116"/>
        <v>15257.5</v>
      </c>
      <c r="U717" s="6">
        <f t="shared" si="1116"/>
        <v>0</v>
      </c>
      <c r="V717" s="6">
        <f t="shared" si="1116"/>
        <v>0</v>
      </c>
      <c r="W717" s="6">
        <f t="shared" si="1116"/>
        <v>74000</v>
      </c>
      <c r="X717" s="6">
        <f t="shared" si="1116"/>
        <v>0</v>
      </c>
      <c r="Y717" s="6">
        <f t="shared" si="1116"/>
        <v>74000</v>
      </c>
      <c r="Z717" s="21">
        <f t="shared" si="1116"/>
        <v>0</v>
      </c>
      <c r="AA717" s="6">
        <f t="shared" si="1032"/>
        <v>0</v>
      </c>
      <c r="AB717" s="12">
        <f t="shared" ref="AB717" si="1117">SUM(AB728,AB737,AB743,AB761,AB766,AB773)</f>
        <v>71835</v>
      </c>
      <c r="AC717" s="12">
        <f t="shared" si="1106"/>
        <v>-2165</v>
      </c>
      <c r="AD717" s="25"/>
    </row>
    <row r="718" spans="2:30">
      <c r="B718" s="16" t="s">
        <v>1</v>
      </c>
      <c r="C718" s="7" t="s">
        <v>21</v>
      </c>
      <c r="D718" s="8">
        <f t="shared" ref="D718:Z718" si="1118">SUM(D729,D762)</f>
        <v>0</v>
      </c>
      <c r="E718" s="8">
        <f t="shared" si="1118"/>
        <v>0</v>
      </c>
      <c r="F718" s="8">
        <f t="shared" si="1118"/>
        <v>0</v>
      </c>
      <c r="G718" s="8">
        <f t="shared" si="1118"/>
        <v>0</v>
      </c>
      <c r="H718" s="8">
        <f t="shared" si="1118"/>
        <v>0</v>
      </c>
      <c r="I718" s="8">
        <f t="shared" si="1118"/>
        <v>0</v>
      </c>
      <c r="J718" s="8">
        <f t="shared" si="1118"/>
        <v>0</v>
      </c>
      <c r="K718" s="8">
        <f t="shared" si="1118"/>
        <v>0</v>
      </c>
      <c r="L718" s="8">
        <f t="shared" si="1118"/>
        <v>0</v>
      </c>
      <c r="M718" s="8">
        <f t="shared" si="1118"/>
        <v>0</v>
      </c>
      <c r="N718" s="8">
        <f t="shared" si="1118"/>
        <v>0</v>
      </c>
      <c r="O718" s="8">
        <f t="shared" si="1118"/>
        <v>0</v>
      </c>
      <c r="P718" s="8">
        <f t="shared" si="1118"/>
        <v>0</v>
      </c>
      <c r="Q718" s="8">
        <f t="shared" si="1118"/>
        <v>0</v>
      </c>
      <c r="R718" s="8">
        <f t="shared" si="1118"/>
        <v>0</v>
      </c>
      <c r="S718" s="8">
        <f t="shared" si="1118"/>
        <v>0</v>
      </c>
      <c r="T718" s="8">
        <f t="shared" si="1118"/>
        <v>0</v>
      </c>
      <c r="U718" s="8">
        <f t="shared" si="1118"/>
        <v>0</v>
      </c>
      <c r="V718" s="8">
        <f t="shared" si="1118"/>
        <v>0</v>
      </c>
      <c r="W718" s="8">
        <f t="shared" si="1118"/>
        <v>8</v>
      </c>
      <c r="X718" s="8">
        <f t="shared" si="1118"/>
        <v>0</v>
      </c>
      <c r="Y718" s="8">
        <f t="shared" si="1118"/>
        <v>8</v>
      </c>
      <c r="Z718" s="22">
        <f t="shared" si="1118"/>
        <v>0</v>
      </c>
      <c r="AA718" s="8">
        <f t="shared" si="1032"/>
        <v>0</v>
      </c>
      <c r="AB718" s="24">
        <f t="shared" ref="AB718" si="1119">SUM(AB729,AB762)</f>
        <v>8</v>
      </c>
      <c r="AC718" s="24">
        <f t="shared" si="1106"/>
        <v>0</v>
      </c>
      <c r="AD718" s="25"/>
    </row>
    <row r="719" spans="2:30">
      <c r="B719" s="16" t="s">
        <v>1</v>
      </c>
      <c r="C719" s="7" t="s">
        <v>22</v>
      </c>
      <c r="D719" s="8">
        <f>SUM(D730,D738,D744,D763,D767,D774)</f>
        <v>35150</v>
      </c>
      <c r="E719" s="8">
        <f>SUM(E730,E738,E744,E763,E767,E774)</f>
        <v>0</v>
      </c>
      <c r="F719" s="8">
        <f t="shared" ref="F719:H720" si="1120">SUM(F730,F738,F744,F763,F767,F774)</f>
        <v>30768.705000000002</v>
      </c>
      <c r="G719" s="8">
        <f t="shared" si="1120"/>
        <v>0</v>
      </c>
      <c r="H719" s="8">
        <f t="shared" si="1120"/>
        <v>0</v>
      </c>
      <c r="I719" s="8">
        <f t="shared" ref="I719:N720" si="1121">SUM(I730,I738,I744,I763,I767,I774)</f>
        <v>30325.381820000002</v>
      </c>
      <c r="J719" s="8">
        <f t="shared" si="1121"/>
        <v>0</v>
      </c>
      <c r="K719" s="8">
        <f t="shared" si="1121"/>
        <v>0</v>
      </c>
      <c r="L719" s="8">
        <f t="shared" si="1121"/>
        <v>0</v>
      </c>
      <c r="M719" s="8">
        <f t="shared" si="1121"/>
        <v>24835</v>
      </c>
      <c r="N719" s="8">
        <f t="shared" si="1121"/>
        <v>0</v>
      </c>
      <c r="O719" s="8">
        <f t="shared" ref="O719:Q720" si="1122">SUM(O730,O738,O744,O763,O767,O774)</f>
        <v>24835</v>
      </c>
      <c r="P719" s="8">
        <f t="shared" si="1122"/>
        <v>0</v>
      </c>
      <c r="Q719" s="8">
        <f t="shared" si="1122"/>
        <v>0</v>
      </c>
      <c r="R719" s="8">
        <f t="shared" ref="R719:Z719" si="1123">SUM(R730,R738,R744,R763,R767,R774)</f>
        <v>13747.170530000001</v>
      </c>
      <c r="S719" s="8">
        <f t="shared" si="1123"/>
        <v>0</v>
      </c>
      <c r="T719" s="8">
        <f t="shared" si="1123"/>
        <v>3200</v>
      </c>
      <c r="U719" s="8">
        <f t="shared" si="1123"/>
        <v>0</v>
      </c>
      <c r="V719" s="8">
        <f t="shared" si="1123"/>
        <v>0</v>
      </c>
      <c r="W719" s="8">
        <f t="shared" si="1123"/>
        <v>27135</v>
      </c>
      <c r="X719" s="8">
        <f t="shared" si="1123"/>
        <v>0</v>
      </c>
      <c r="Y719" s="8">
        <f t="shared" si="1123"/>
        <v>27135</v>
      </c>
      <c r="Z719" s="22">
        <f t="shared" si="1123"/>
        <v>0</v>
      </c>
      <c r="AA719" s="8">
        <f t="shared" si="1032"/>
        <v>0</v>
      </c>
      <c r="AB719" s="24">
        <f t="shared" ref="AB719" si="1124">SUM(AB730,AB738,AB744,AB763,AB767,AB774)</f>
        <v>25135</v>
      </c>
      <c r="AC719" s="24">
        <f t="shared" si="1106"/>
        <v>-2000</v>
      </c>
      <c r="AD719" s="25"/>
    </row>
    <row r="720" spans="2:30">
      <c r="B720" s="16" t="s">
        <v>1</v>
      </c>
      <c r="C720" s="9" t="s">
        <v>24</v>
      </c>
      <c r="D720" s="8">
        <f>SUM(D731,D739,D745,D764,D768,D775)</f>
        <v>1350</v>
      </c>
      <c r="E720" s="8">
        <f>SUM(E731,E739,E745,E764,E768,E775)</f>
        <v>0</v>
      </c>
      <c r="F720" s="8">
        <f t="shared" si="1120"/>
        <v>701.85</v>
      </c>
      <c r="G720" s="8">
        <f t="shared" si="1120"/>
        <v>0</v>
      </c>
      <c r="H720" s="8">
        <f t="shared" si="1120"/>
        <v>0</v>
      </c>
      <c r="I720" s="8">
        <f t="shared" si="1121"/>
        <v>499.64600999999999</v>
      </c>
      <c r="J720" s="8">
        <f t="shared" si="1121"/>
        <v>0</v>
      </c>
      <c r="K720" s="8">
        <f t="shared" si="1121"/>
        <v>0</v>
      </c>
      <c r="L720" s="8">
        <f t="shared" si="1121"/>
        <v>0</v>
      </c>
      <c r="M720" s="8">
        <f t="shared" si="1121"/>
        <v>1082</v>
      </c>
      <c r="N720" s="8">
        <f t="shared" si="1121"/>
        <v>0</v>
      </c>
      <c r="O720" s="8">
        <f t="shared" si="1122"/>
        <v>1279</v>
      </c>
      <c r="P720" s="8">
        <f t="shared" si="1122"/>
        <v>0</v>
      </c>
      <c r="Q720" s="8">
        <f t="shared" si="1122"/>
        <v>0</v>
      </c>
      <c r="R720" s="8">
        <f t="shared" ref="R720:Z720" si="1125">SUM(R731,R739,R745,R764,R768,R775)</f>
        <v>321.18173999999999</v>
      </c>
      <c r="S720" s="8">
        <f t="shared" si="1125"/>
        <v>0</v>
      </c>
      <c r="T720" s="8">
        <f t="shared" si="1125"/>
        <v>200</v>
      </c>
      <c r="U720" s="8">
        <f t="shared" si="1125"/>
        <v>0</v>
      </c>
      <c r="V720" s="8">
        <f t="shared" si="1125"/>
        <v>0</v>
      </c>
      <c r="W720" s="8">
        <f t="shared" si="1125"/>
        <v>1347</v>
      </c>
      <c r="X720" s="8">
        <f t="shared" si="1125"/>
        <v>0</v>
      </c>
      <c r="Y720" s="8">
        <f t="shared" si="1125"/>
        <v>1347</v>
      </c>
      <c r="Z720" s="22">
        <f t="shared" si="1125"/>
        <v>0</v>
      </c>
      <c r="AA720" s="8">
        <f t="shared" si="1032"/>
        <v>0</v>
      </c>
      <c r="AB720" s="24">
        <f t="shared" ref="AB720" si="1126">SUM(AB731,AB739,AB745,AB764,AB768,AB775)</f>
        <v>1347</v>
      </c>
      <c r="AC720" s="24">
        <f t="shared" si="1106"/>
        <v>0</v>
      </c>
      <c r="AD720" s="25"/>
    </row>
    <row r="721" spans="2:30">
      <c r="B721" s="16" t="s">
        <v>1</v>
      </c>
      <c r="C721" s="9" t="s">
        <v>25</v>
      </c>
      <c r="D721" s="8">
        <f t="shared" ref="D721:Z721" si="1127">SUM(D732,D765)</f>
        <v>0</v>
      </c>
      <c r="E721" s="8">
        <f t="shared" si="1127"/>
        <v>0</v>
      </c>
      <c r="F721" s="8">
        <f t="shared" si="1127"/>
        <v>700</v>
      </c>
      <c r="G721" s="8">
        <f t="shared" si="1127"/>
        <v>0</v>
      </c>
      <c r="H721" s="8">
        <f t="shared" si="1127"/>
        <v>0</v>
      </c>
      <c r="I721" s="8">
        <f t="shared" si="1127"/>
        <v>700</v>
      </c>
      <c r="J721" s="8">
        <f t="shared" si="1127"/>
        <v>0</v>
      </c>
      <c r="K721" s="8">
        <f t="shared" si="1127"/>
        <v>0</v>
      </c>
      <c r="L721" s="8">
        <f t="shared" si="1127"/>
        <v>0</v>
      </c>
      <c r="M721" s="8">
        <f t="shared" si="1127"/>
        <v>703</v>
      </c>
      <c r="N721" s="8">
        <f t="shared" si="1127"/>
        <v>0</v>
      </c>
      <c r="O721" s="8">
        <f t="shared" si="1127"/>
        <v>0</v>
      </c>
      <c r="P721" s="8">
        <f t="shared" si="1127"/>
        <v>0</v>
      </c>
      <c r="Q721" s="8">
        <f t="shared" si="1127"/>
        <v>0</v>
      </c>
      <c r="R721" s="8">
        <f t="shared" si="1127"/>
        <v>0</v>
      </c>
      <c r="S721" s="8">
        <f t="shared" si="1127"/>
        <v>0</v>
      </c>
      <c r="T721" s="8">
        <f t="shared" si="1127"/>
        <v>0</v>
      </c>
      <c r="U721" s="8">
        <f t="shared" si="1127"/>
        <v>0</v>
      </c>
      <c r="V721" s="8">
        <f t="shared" si="1127"/>
        <v>0</v>
      </c>
      <c r="W721" s="8">
        <f t="shared" si="1127"/>
        <v>0</v>
      </c>
      <c r="X721" s="8">
        <f t="shared" si="1127"/>
        <v>0</v>
      </c>
      <c r="Y721" s="8">
        <f t="shared" si="1127"/>
        <v>0</v>
      </c>
      <c r="Z721" s="22">
        <f t="shared" si="1127"/>
        <v>0</v>
      </c>
      <c r="AA721" s="8">
        <f t="shared" si="1032"/>
        <v>0</v>
      </c>
      <c r="AB721" s="24">
        <f t="shared" ref="AB721" si="1128">SUM(AB732,AB765)</f>
        <v>0</v>
      </c>
      <c r="AC721" s="24">
        <f t="shared" si="1106"/>
        <v>0</v>
      </c>
      <c r="AD721" s="25"/>
    </row>
    <row r="722" spans="2:30">
      <c r="B722" s="16" t="s">
        <v>1</v>
      </c>
      <c r="C722" s="9" t="s">
        <v>27</v>
      </c>
      <c r="D722" s="8">
        <f t="shared" ref="D722:Z722" si="1129">SUM(D746)</f>
        <v>2000</v>
      </c>
      <c r="E722" s="8">
        <f t="shared" si="1129"/>
        <v>0</v>
      </c>
      <c r="F722" s="8">
        <f t="shared" si="1129"/>
        <v>2000</v>
      </c>
      <c r="G722" s="8">
        <f t="shared" si="1129"/>
        <v>0</v>
      </c>
      <c r="H722" s="8">
        <f t="shared" si="1129"/>
        <v>0</v>
      </c>
      <c r="I722" s="8">
        <f t="shared" si="1129"/>
        <v>1998.62</v>
      </c>
      <c r="J722" s="8">
        <f t="shared" si="1129"/>
        <v>0</v>
      </c>
      <c r="K722" s="8">
        <f t="shared" si="1129"/>
        <v>0</v>
      </c>
      <c r="L722" s="8">
        <f t="shared" si="1129"/>
        <v>0</v>
      </c>
      <c r="M722" s="8">
        <f t="shared" si="1129"/>
        <v>2000</v>
      </c>
      <c r="N722" s="8">
        <f t="shared" si="1129"/>
        <v>0</v>
      </c>
      <c r="O722" s="8">
        <f t="shared" si="1129"/>
        <v>2000</v>
      </c>
      <c r="P722" s="8">
        <f t="shared" si="1129"/>
        <v>0</v>
      </c>
      <c r="Q722" s="8">
        <f t="shared" si="1129"/>
        <v>0</v>
      </c>
      <c r="R722" s="8">
        <f t="shared" si="1129"/>
        <v>1215.9169999999999</v>
      </c>
      <c r="S722" s="8">
        <f t="shared" si="1129"/>
        <v>0</v>
      </c>
      <c r="T722" s="8">
        <f t="shared" si="1129"/>
        <v>0</v>
      </c>
      <c r="U722" s="8">
        <f t="shared" si="1129"/>
        <v>0</v>
      </c>
      <c r="V722" s="8">
        <f t="shared" si="1129"/>
        <v>0</v>
      </c>
      <c r="W722" s="8">
        <f t="shared" si="1129"/>
        <v>2000</v>
      </c>
      <c r="X722" s="8">
        <f t="shared" si="1129"/>
        <v>0</v>
      </c>
      <c r="Y722" s="8">
        <f t="shared" si="1129"/>
        <v>2000</v>
      </c>
      <c r="Z722" s="22">
        <f t="shared" si="1129"/>
        <v>0</v>
      </c>
      <c r="AA722" s="8">
        <f t="shared" si="1032"/>
        <v>0</v>
      </c>
      <c r="AB722" s="24">
        <f t="shared" ref="AB722" si="1130">SUM(AB746)</f>
        <v>2000</v>
      </c>
      <c r="AC722" s="24">
        <f t="shared" si="1106"/>
        <v>0</v>
      </c>
      <c r="AD722" s="25"/>
    </row>
    <row r="723" spans="2:30">
      <c r="B723" s="16" t="s">
        <v>1</v>
      </c>
      <c r="C723" s="9" t="s">
        <v>28</v>
      </c>
      <c r="D723" s="8">
        <f>SUM(D733,D740,D747,D769,D776)</f>
        <v>31800</v>
      </c>
      <c r="E723" s="8">
        <f>SUM(E733,E740,E747,E769,E776)</f>
        <v>0</v>
      </c>
      <c r="F723" s="8">
        <f t="shared" ref="F723:H724" si="1131">SUM(F733,F740,F747,F769,F776)</f>
        <v>27366.855</v>
      </c>
      <c r="G723" s="8">
        <f t="shared" si="1131"/>
        <v>0</v>
      </c>
      <c r="H723" s="8">
        <f t="shared" si="1131"/>
        <v>0</v>
      </c>
      <c r="I723" s="8">
        <f t="shared" ref="I723:N724" si="1132">SUM(I733,I740,I747,I769,I776)</f>
        <v>27127.115809999999</v>
      </c>
      <c r="J723" s="8">
        <f t="shared" si="1132"/>
        <v>0</v>
      </c>
      <c r="K723" s="8">
        <f t="shared" si="1132"/>
        <v>0</v>
      </c>
      <c r="L723" s="8">
        <f t="shared" si="1132"/>
        <v>0</v>
      </c>
      <c r="M723" s="8">
        <f t="shared" si="1132"/>
        <v>21050</v>
      </c>
      <c r="N723" s="8">
        <f t="shared" si="1132"/>
        <v>0</v>
      </c>
      <c r="O723" s="8">
        <f t="shared" ref="O723:Q724" si="1133">SUM(O733,O740,O747,O769,O776)</f>
        <v>21556</v>
      </c>
      <c r="P723" s="8">
        <f t="shared" si="1133"/>
        <v>0</v>
      </c>
      <c r="Q723" s="8">
        <f t="shared" si="1133"/>
        <v>0</v>
      </c>
      <c r="R723" s="8">
        <f t="shared" ref="R723:Z723" si="1134">SUM(R733,R740,R747,R769,R776)</f>
        <v>12210.071790000002</v>
      </c>
      <c r="S723" s="8">
        <f t="shared" si="1134"/>
        <v>0</v>
      </c>
      <c r="T723" s="8">
        <f t="shared" si="1134"/>
        <v>3000</v>
      </c>
      <c r="U723" s="8">
        <f t="shared" si="1134"/>
        <v>0</v>
      </c>
      <c r="V723" s="8">
        <f t="shared" si="1134"/>
        <v>0</v>
      </c>
      <c r="W723" s="8">
        <f t="shared" si="1134"/>
        <v>23788</v>
      </c>
      <c r="X723" s="8">
        <f t="shared" si="1134"/>
        <v>0</v>
      </c>
      <c r="Y723" s="8">
        <f t="shared" si="1134"/>
        <v>23788</v>
      </c>
      <c r="Z723" s="22">
        <f t="shared" si="1134"/>
        <v>0</v>
      </c>
      <c r="AA723" s="8">
        <f t="shared" si="1032"/>
        <v>0</v>
      </c>
      <c r="AB723" s="24">
        <f t="shared" ref="AB723" si="1135">SUM(AB733,AB740,AB747,AB769,AB776)</f>
        <v>21788</v>
      </c>
      <c r="AC723" s="24">
        <f t="shared" si="1106"/>
        <v>-2000</v>
      </c>
      <c r="AD723" s="25"/>
    </row>
    <row r="724" spans="2:30">
      <c r="B724" s="16" t="s">
        <v>1</v>
      </c>
      <c r="C724" s="10" t="s">
        <v>29</v>
      </c>
      <c r="D724" s="8">
        <f>SUM(D734,D741,D748,D770,D777)</f>
        <v>31800</v>
      </c>
      <c r="E724" s="8">
        <f>SUM(E734,E741,E748,E770,E777)</f>
        <v>0</v>
      </c>
      <c r="F724" s="8">
        <f t="shared" si="1131"/>
        <v>27366.855</v>
      </c>
      <c r="G724" s="8">
        <f t="shared" si="1131"/>
        <v>0</v>
      </c>
      <c r="H724" s="8">
        <f t="shared" si="1131"/>
        <v>0</v>
      </c>
      <c r="I724" s="8">
        <f t="shared" si="1132"/>
        <v>27127.115809999999</v>
      </c>
      <c r="J724" s="8">
        <f t="shared" si="1132"/>
        <v>0</v>
      </c>
      <c r="K724" s="8">
        <f t="shared" si="1132"/>
        <v>0</v>
      </c>
      <c r="L724" s="8">
        <f t="shared" si="1132"/>
        <v>0</v>
      </c>
      <c r="M724" s="8">
        <f t="shared" si="1132"/>
        <v>21050</v>
      </c>
      <c r="N724" s="8">
        <f t="shared" si="1132"/>
        <v>0</v>
      </c>
      <c r="O724" s="8">
        <f t="shared" si="1133"/>
        <v>21556</v>
      </c>
      <c r="P724" s="8">
        <f t="shared" si="1133"/>
        <v>0</v>
      </c>
      <c r="Q724" s="8">
        <f t="shared" si="1133"/>
        <v>0</v>
      </c>
      <c r="R724" s="8">
        <f t="shared" ref="R724:Z724" si="1136">SUM(R734,R741,R748,R770,R777)</f>
        <v>12210.071790000002</v>
      </c>
      <c r="S724" s="8">
        <f t="shared" si="1136"/>
        <v>0</v>
      </c>
      <c r="T724" s="8">
        <f t="shared" si="1136"/>
        <v>3000</v>
      </c>
      <c r="U724" s="8">
        <f t="shared" si="1136"/>
        <v>0</v>
      </c>
      <c r="V724" s="8">
        <f t="shared" si="1136"/>
        <v>0</v>
      </c>
      <c r="W724" s="8">
        <f t="shared" si="1136"/>
        <v>23788</v>
      </c>
      <c r="X724" s="8">
        <f t="shared" si="1136"/>
        <v>0</v>
      </c>
      <c r="Y724" s="8">
        <f t="shared" si="1136"/>
        <v>23788</v>
      </c>
      <c r="Z724" s="22">
        <f t="shared" si="1136"/>
        <v>0</v>
      </c>
      <c r="AA724" s="8">
        <f t="shared" ref="AA724:AA780" si="1137">Y724-W724</f>
        <v>0</v>
      </c>
      <c r="AB724" s="24">
        <f t="shared" ref="AB724" si="1138">SUM(AB734,AB741,AB748,AB770,AB777)</f>
        <v>21788</v>
      </c>
      <c r="AC724" s="24">
        <f t="shared" si="1106"/>
        <v>-2000</v>
      </c>
      <c r="AD724" s="25"/>
    </row>
    <row r="725" spans="2:30" ht="30">
      <c r="B725" s="16" t="s">
        <v>1</v>
      </c>
      <c r="C725" s="11" t="s">
        <v>30</v>
      </c>
      <c r="D725" s="8">
        <f t="shared" ref="D725:Z725" si="1139">SUM(D735,D749,D771,D778)</f>
        <v>3150</v>
      </c>
      <c r="E725" s="8">
        <f t="shared" si="1139"/>
        <v>0</v>
      </c>
      <c r="F725" s="8">
        <f t="shared" si="1139"/>
        <v>119.37</v>
      </c>
      <c r="G725" s="8">
        <f t="shared" si="1139"/>
        <v>0</v>
      </c>
      <c r="H725" s="8">
        <f t="shared" si="1139"/>
        <v>0</v>
      </c>
      <c r="I725" s="8">
        <f t="shared" si="1139"/>
        <v>115.57801000000001</v>
      </c>
      <c r="J725" s="8">
        <f t="shared" si="1139"/>
        <v>0</v>
      </c>
      <c r="K725" s="8">
        <f t="shared" si="1139"/>
        <v>0</v>
      </c>
      <c r="L725" s="8">
        <f t="shared" si="1139"/>
        <v>0</v>
      </c>
      <c r="M725" s="8">
        <f t="shared" si="1139"/>
        <v>700</v>
      </c>
      <c r="N725" s="8">
        <f t="shared" si="1139"/>
        <v>0</v>
      </c>
      <c r="O725" s="8">
        <f t="shared" si="1139"/>
        <v>1478.3</v>
      </c>
      <c r="P725" s="8">
        <f t="shared" si="1139"/>
        <v>0</v>
      </c>
      <c r="Q725" s="8">
        <f t="shared" si="1139"/>
        <v>0</v>
      </c>
      <c r="R725" s="8">
        <f t="shared" si="1139"/>
        <v>501.27879000000001</v>
      </c>
      <c r="S725" s="8">
        <f t="shared" si="1139"/>
        <v>0</v>
      </c>
      <c r="T725" s="8">
        <f t="shared" si="1139"/>
        <v>3000</v>
      </c>
      <c r="U725" s="8">
        <f t="shared" si="1139"/>
        <v>0</v>
      </c>
      <c r="V725" s="8">
        <f t="shared" si="1139"/>
        <v>0</v>
      </c>
      <c r="W725" s="8">
        <f t="shared" si="1139"/>
        <v>1000</v>
      </c>
      <c r="X725" s="8">
        <f t="shared" si="1139"/>
        <v>0</v>
      </c>
      <c r="Y725" s="8">
        <f t="shared" si="1139"/>
        <v>1000</v>
      </c>
      <c r="Z725" s="22">
        <f t="shared" si="1139"/>
        <v>0</v>
      </c>
      <c r="AA725" s="8">
        <f t="shared" si="1137"/>
        <v>0</v>
      </c>
      <c r="AB725" s="24">
        <f t="shared" ref="AB725" si="1140">SUM(AB735,AB749,AB771,AB778)</f>
        <v>1000</v>
      </c>
      <c r="AC725" s="24">
        <f t="shared" si="1106"/>
        <v>0</v>
      </c>
      <c r="AD725" s="25"/>
    </row>
    <row r="726" spans="2:30" ht="30">
      <c r="B726" s="16" t="s">
        <v>1</v>
      </c>
      <c r="C726" s="11" t="s">
        <v>31</v>
      </c>
      <c r="D726" s="8">
        <f t="shared" ref="D726:Z726" si="1141">SUM(D736,D742,D750,D772,D779)</f>
        <v>28650</v>
      </c>
      <c r="E726" s="8">
        <f t="shared" si="1141"/>
        <v>0</v>
      </c>
      <c r="F726" s="8">
        <f t="shared" si="1141"/>
        <v>27247.485000000001</v>
      </c>
      <c r="G726" s="8">
        <f t="shared" si="1141"/>
        <v>0</v>
      </c>
      <c r="H726" s="8">
        <f t="shared" si="1141"/>
        <v>0</v>
      </c>
      <c r="I726" s="8">
        <f t="shared" si="1141"/>
        <v>27011.537799999998</v>
      </c>
      <c r="J726" s="8">
        <f t="shared" si="1141"/>
        <v>0</v>
      </c>
      <c r="K726" s="8">
        <f t="shared" si="1141"/>
        <v>0</v>
      </c>
      <c r="L726" s="8">
        <f t="shared" si="1141"/>
        <v>0</v>
      </c>
      <c r="M726" s="8">
        <f t="shared" si="1141"/>
        <v>20350</v>
      </c>
      <c r="N726" s="8">
        <f t="shared" si="1141"/>
        <v>0</v>
      </c>
      <c r="O726" s="8">
        <f t="shared" si="1141"/>
        <v>20077.7</v>
      </c>
      <c r="P726" s="8">
        <f t="shared" si="1141"/>
        <v>0</v>
      </c>
      <c r="Q726" s="8">
        <f t="shared" si="1141"/>
        <v>0</v>
      </c>
      <c r="R726" s="8">
        <f t="shared" si="1141"/>
        <v>11708.793</v>
      </c>
      <c r="S726" s="8">
        <f t="shared" si="1141"/>
        <v>0</v>
      </c>
      <c r="T726" s="8">
        <f t="shared" si="1141"/>
        <v>0</v>
      </c>
      <c r="U726" s="8">
        <f t="shared" si="1141"/>
        <v>0</v>
      </c>
      <c r="V726" s="8">
        <f t="shared" si="1141"/>
        <v>0</v>
      </c>
      <c r="W726" s="8">
        <f t="shared" si="1141"/>
        <v>22788</v>
      </c>
      <c r="X726" s="8">
        <f t="shared" si="1141"/>
        <v>0</v>
      </c>
      <c r="Y726" s="8">
        <f t="shared" si="1141"/>
        <v>22788</v>
      </c>
      <c r="Z726" s="22">
        <f t="shared" si="1141"/>
        <v>0</v>
      </c>
      <c r="AA726" s="8">
        <f t="shared" si="1137"/>
        <v>0</v>
      </c>
      <c r="AB726" s="24">
        <f t="shared" ref="AB726" si="1142">SUM(AB736,AB742,AB750,AB772,AB779)</f>
        <v>20788</v>
      </c>
      <c r="AC726" s="24">
        <f t="shared" si="1106"/>
        <v>-2000</v>
      </c>
      <c r="AD726" s="25"/>
    </row>
    <row r="727" spans="2:30">
      <c r="B727" s="16" t="s">
        <v>1</v>
      </c>
      <c r="C727" s="7" t="s">
        <v>32</v>
      </c>
      <c r="D727" s="8">
        <f t="shared" ref="D727:Z727" si="1143">SUM(D751,D780)</f>
        <v>32700</v>
      </c>
      <c r="E727" s="8">
        <f t="shared" si="1143"/>
        <v>0</v>
      </c>
      <c r="F727" s="8">
        <f t="shared" si="1143"/>
        <v>38362.85</v>
      </c>
      <c r="G727" s="8">
        <f t="shared" si="1143"/>
        <v>0</v>
      </c>
      <c r="H727" s="8">
        <f t="shared" si="1143"/>
        <v>0</v>
      </c>
      <c r="I727" s="8">
        <f t="shared" si="1143"/>
        <v>38353.348109999999</v>
      </c>
      <c r="J727" s="8">
        <f t="shared" si="1143"/>
        <v>0</v>
      </c>
      <c r="K727" s="8">
        <f t="shared" si="1143"/>
        <v>0</v>
      </c>
      <c r="L727" s="8">
        <f t="shared" si="1143"/>
        <v>0</v>
      </c>
      <c r="M727" s="8">
        <f t="shared" si="1143"/>
        <v>62700</v>
      </c>
      <c r="N727" s="8">
        <f t="shared" si="1143"/>
        <v>0</v>
      </c>
      <c r="O727" s="8">
        <f t="shared" si="1143"/>
        <v>62700</v>
      </c>
      <c r="P727" s="8">
        <f t="shared" si="1143"/>
        <v>0</v>
      </c>
      <c r="Q727" s="8">
        <f t="shared" si="1143"/>
        <v>0</v>
      </c>
      <c r="R727" s="8">
        <f t="shared" si="1143"/>
        <v>13426.832270000001</v>
      </c>
      <c r="S727" s="8">
        <f t="shared" si="1143"/>
        <v>0</v>
      </c>
      <c r="T727" s="8">
        <f t="shared" si="1143"/>
        <v>12057.5</v>
      </c>
      <c r="U727" s="8">
        <f t="shared" si="1143"/>
        <v>0</v>
      </c>
      <c r="V727" s="8">
        <f t="shared" si="1143"/>
        <v>0</v>
      </c>
      <c r="W727" s="8">
        <f t="shared" si="1143"/>
        <v>46865</v>
      </c>
      <c r="X727" s="8">
        <f t="shared" si="1143"/>
        <v>0</v>
      </c>
      <c r="Y727" s="8">
        <f t="shared" si="1143"/>
        <v>46865</v>
      </c>
      <c r="Z727" s="22">
        <f t="shared" si="1143"/>
        <v>0</v>
      </c>
      <c r="AA727" s="8">
        <f t="shared" si="1137"/>
        <v>0</v>
      </c>
      <c r="AB727" s="24">
        <f t="shared" ref="AB727" si="1144">SUM(AB751,AB780)</f>
        <v>46700</v>
      </c>
      <c r="AC727" s="24">
        <f t="shared" si="1106"/>
        <v>-165</v>
      </c>
      <c r="AD727" s="25"/>
    </row>
    <row r="728" spans="2:30" ht="30">
      <c r="B728" s="16" t="s">
        <v>254</v>
      </c>
      <c r="C728" s="5" t="s">
        <v>255</v>
      </c>
      <c r="D728" s="6">
        <f t="shared" ref="D728:Z728" si="1145">SUM(D730)</f>
        <v>650</v>
      </c>
      <c r="E728" s="6">
        <f t="shared" si="1145"/>
        <v>0</v>
      </c>
      <c r="F728" s="6">
        <f t="shared" si="1145"/>
        <v>650</v>
      </c>
      <c r="G728" s="6">
        <f t="shared" si="1145"/>
        <v>0</v>
      </c>
      <c r="H728" s="6">
        <f t="shared" si="1145"/>
        <v>0</v>
      </c>
      <c r="I728" s="6">
        <f t="shared" si="1145"/>
        <v>650</v>
      </c>
      <c r="J728" s="6">
        <f t="shared" si="1145"/>
        <v>0</v>
      </c>
      <c r="K728" s="6">
        <f t="shared" si="1145"/>
        <v>0</v>
      </c>
      <c r="L728" s="6">
        <f t="shared" si="1145"/>
        <v>0</v>
      </c>
      <c r="M728" s="6">
        <f t="shared" si="1145"/>
        <v>650</v>
      </c>
      <c r="N728" s="6">
        <f t="shared" si="1145"/>
        <v>0</v>
      </c>
      <c r="O728" s="6">
        <f t="shared" si="1145"/>
        <v>650</v>
      </c>
      <c r="P728" s="6">
        <f t="shared" si="1145"/>
        <v>0</v>
      </c>
      <c r="Q728" s="6">
        <f t="shared" si="1145"/>
        <v>0</v>
      </c>
      <c r="R728" s="6">
        <f t="shared" si="1145"/>
        <v>6.32</v>
      </c>
      <c r="S728" s="6">
        <f t="shared" si="1145"/>
        <v>0</v>
      </c>
      <c r="T728" s="6">
        <f t="shared" si="1145"/>
        <v>0</v>
      </c>
      <c r="U728" s="6">
        <f t="shared" si="1145"/>
        <v>0</v>
      </c>
      <c r="V728" s="6">
        <f t="shared" si="1145"/>
        <v>0</v>
      </c>
      <c r="W728" s="6">
        <f t="shared" si="1145"/>
        <v>650</v>
      </c>
      <c r="X728" s="6">
        <f t="shared" si="1145"/>
        <v>0</v>
      </c>
      <c r="Y728" s="6">
        <f t="shared" si="1145"/>
        <v>650</v>
      </c>
      <c r="Z728" s="21">
        <f t="shared" si="1145"/>
        <v>0</v>
      </c>
      <c r="AA728" s="6">
        <f t="shared" si="1137"/>
        <v>0</v>
      </c>
      <c r="AB728" s="12">
        <f t="shared" ref="AB728" si="1146">SUM(AB730)</f>
        <v>650</v>
      </c>
      <c r="AC728" s="12">
        <f t="shared" si="1106"/>
        <v>0</v>
      </c>
      <c r="AD728" s="25"/>
    </row>
    <row r="729" spans="2:30">
      <c r="B729" s="16" t="s">
        <v>1</v>
      </c>
      <c r="C729" s="7" t="s">
        <v>21</v>
      </c>
      <c r="D729" s="8">
        <v>0</v>
      </c>
      <c r="E729" s="8">
        <v>0</v>
      </c>
      <c r="F729" s="8">
        <v>0</v>
      </c>
      <c r="G729" s="8">
        <v>0</v>
      </c>
      <c r="H729" s="8">
        <v>0</v>
      </c>
      <c r="I729" s="8">
        <v>0</v>
      </c>
      <c r="J729" s="8">
        <v>0</v>
      </c>
      <c r="K729" s="8">
        <v>0</v>
      </c>
      <c r="L729" s="8">
        <v>0</v>
      </c>
      <c r="M729" s="8">
        <v>0</v>
      </c>
      <c r="N729" s="8">
        <v>0</v>
      </c>
      <c r="O729" s="8">
        <v>0</v>
      </c>
      <c r="P729" s="8">
        <v>0</v>
      </c>
      <c r="Q729" s="8">
        <v>0</v>
      </c>
      <c r="R729" s="8">
        <v>0</v>
      </c>
      <c r="S729" s="8">
        <v>0</v>
      </c>
      <c r="T729" s="8">
        <v>0</v>
      </c>
      <c r="U729" s="8">
        <v>0</v>
      </c>
      <c r="V729" s="8">
        <v>0</v>
      </c>
      <c r="W729" s="8">
        <v>4</v>
      </c>
      <c r="X729" s="8">
        <v>0</v>
      </c>
      <c r="Y729" s="8">
        <v>4</v>
      </c>
      <c r="Z729" s="22">
        <v>0</v>
      </c>
      <c r="AA729" s="8">
        <f t="shared" si="1137"/>
        <v>0</v>
      </c>
      <c r="AB729" s="24">
        <v>4</v>
      </c>
      <c r="AC729" s="24">
        <f t="shared" si="1106"/>
        <v>0</v>
      </c>
      <c r="AD729" s="25"/>
    </row>
    <row r="730" spans="2:30">
      <c r="B730" s="16" t="s">
        <v>1</v>
      </c>
      <c r="C730" s="7" t="s">
        <v>22</v>
      </c>
      <c r="D730" s="8">
        <f t="shared" ref="D730:Z730" si="1147">SUM(D731:D733)</f>
        <v>650</v>
      </c>
      <c r="E730" s="8">
        <f t="shared" si="1147"/>
        <v>0</v>
      </c>
      <c r="F730" s="8">
        <f t="shared" si="1147"/>
        <v>650</v>
      </c>
      <c r="G730" s="8">
        <f t="shared" si="1147"/>
        <v>0</v>
      </c>
      <c r="H730" s="8">
        <f t="shared" si="1147"/>
        <v>0</v>
      </c>
      <c r="I730" s="8">
        <f t="shared" si="1147"/>
        <v>650</v>
      </c>
      <c r="J730" s="8">
        <f t="shared" si="1147"/>
        <v>0</v>
      </c>
      <c r="K730" s="8">
        <f t="shared" si="1147"/>
        <v>0</v>
      </c>
      <c r="L730" s="8">
        <f t="shared" si="1147"/>
        <v>0</v>
      </c>
      <c r="M730" s="8">
        <f t="shared" si="1147"/>
        <v>650</v>
      </c>
      <c r="N730" s="8">
        <f t="shared" si="1147"/>
        <v>0</v>
      </c>
      <c r="O730" s="8">
        <f t="shared" si="1147"/>
        <v>650</v>
      </c>
      <c r="P730" s="8">
        <f t="shared" si="1147"/>
        <v>0</v>
      </c>
      <c r="Q730" s="8">
        <f t="shared" si="1147"/>
        <v>0</v>
      </c>
      <c r="R730" s="8">
        <f t="shared" si="1147"/>
        <v>6.32</v>
      </c>
      <c r="S730" s="8">
        <f t="shared" si="1147"/>
        <v>0</v>
      </c>
      <c r="T730" s="8">
        <f t="shared" si="1147"/>
        <v>0</v>
      </c>
      <c r="U730" s="8">
        <f t="shared" si="1147"/>
        <v>0</v>
      </c>
      <c r="V730" s="8">
        <f t="shared" si="1147"/>
        <v>0</v>
      </c>
      <c r="W730" s="8">
        <f t="shared" si="1147"/>
        <v>650</v>
      </c>
      <c r="X730" s="8">
        <f t="shared" si="1147"/>
        <v>0</v>
      </c>
      <c r="Y730" s="8">
        <f t="shared" si="1147"/>
        <v>650</v>
      </c>
      <c r="Z730" s="22">
        <f t="shared" si="1147"/>
        <v>0</v>
      </c>
      <c r="AA730" s="8">
        <f t="shared" si="1137"/>
        <v>0</v>
      </c>
      <c r="AB730" s="24">
        <f t="shared" ref="AB730" si="1148">SUM(AB731:AB733)</f>
        <v>650</v>
      </c>
      <c r="AC730" s="24">
        <f t="shared" si="1106"/>
        <v>0</v>
      </c>
      <c r="AD730" s="25"/>
    </row>
    <row r="731" spans="2:30">
      <c r="B731" s="16" t="s">
        <v>1</v>
      </c>
      <c r="C731" s="9" t="s">
        <v>24</v>
      </c>
      <c r="D731" s="8">
        <v>0</v>
      </c>
      <c r="E731" s="8">
        <v>0</v>
      </c>
      <c r="F731" s="8">
        <v>0</v>
      </c>
      <c r="G731" s="8">
        <v>0</v>
      </c>
      <c r="H731" s="8">
        <v>0</v>
      </c>
      <c r="I731" s="8">
        <v>0</v>
      </c>
      <c r="J731" s="8">
        <v>0</v>
      </c>
      <c r="K731" s="8">
        <v>0</v>
      </c>
      <c r="L731" s="8">
        <v>0</v>
      </c>
      <c r="M731" s="8">
        <v>0</v>
      </c>
      <c r="N731" s="8">
        <v>0</v>
      </c>
      <c r="O731" s="8">
        <v>142</v>
      </c>
      <c r="P731" s="8">
        <v>0</v>
      </c>
      <c r="Q731" s="8">
        <v>0</v>
      </c>
      <c r="R731" s="8">
        <v>6.32</v>
      </c>
      <c r="S731" s="8">
        <v>0</v>
      </c>
      <c r="T731" s="8">
        <v>0</v>
      </c>
      <c r="U731" s="8">
        <v>0</v>
      </c>
      <c r="V731" s="8">
        <v>0</v>
      </c>
      <c r="W731" s="8">
        <v>142</v>
      </c>
      <c r="X731" s="8">
        <v>0</v>
      </c>
      <c r="Y731" s="8">
        <v>142</v>
      </c>
      <c r="Z731" s="22">
        <v>0</v>
      </c>
      <c r="AA731" s="8">
        <f t="shared" si="1137"/>
        <v>0</v>
      </c>
      <c r="AB731" s="24">
        <v>142</v>
      </c>
      <c r="AC731" s="24">
        <f t="shared" si="1106"/>
        <v>0</v>
      </c>
      <c r="AD731" s="25"/>
    </row>
    <row r="732" spans="2:30">
      <c r="B732" s="16" t="s">
        <v>1</v>
      </c>
      <c r="C732" s="9" t="s">
        <v>25</v>
      </c>
      <c r="D732" s="8">
        <v>0</v>
      </c>
      <c r="E732" s="8">
        <v>0</v>
      </c>
      <c r="F732" s="8">
        <v>650</v>
      </c>
      <c r="G732" s="8">
        <v>0</v>
      </c>
      <c r="H732" s="8">
        <v>0</v>
      </c>
      <c r="I732" s="8">
        <v>650</v>
      </c>
      <c r="J732" s="8">
        <v>0</v>
      </c>
      <c r="K732" s="8">
        <v>0</v>
      </c>
      <c r="L732" s="8">
        <v>0</v>
      </c>
      <c r="M732" s="8">
        <v>650</v>
      </c>
      <c r="N732" s="8">
        <v>0</v>
      </c>
      <c r="O732" s="8">
        <v>0</v>
      </c>
      <c r="P732" s="8">
        <v>0</v>
      </c>
      <c r="Q732" s="8">
        <v>0</v>
      </c>
      <c r="R732" s="8">
        <v>0</v>
      </c>
      <c r="S732" s="8">
        <v>0</v>
      </c>
      <c r="T732" s="8">
        <v>0</v>
      </c>
      <c r="U732" s="8">
        <v>0</v>
      </c>
      <c r="V732" s="8">
        <v>0</v>
      </c>
      <c r="W732" s="8">
        <v>0</v>
      </c>
      <c r="X732" s="8">
        <v>0</v>
      </c>
      <c r="Y732" s="8">
        <v>0</v>
      </c>
      <c r="Z732" s="22">
        <v>0</v>
      </c>
      <c r="AA732" s="8">
        <f t="shared" si="1137"/>
        <v>0</v>
      </c>
      <c r="AB732" s="24">
        <v>0</v>
      </c>
      <c r="AC732" s="24">
        <f t="shared" si="1106"/>
        <v>0</v>
      </c>
      <c r="AD732" s="25"/>
    </row>
    <row r="733" spans="2:30">
      <c r="B733" s="16" t="s">
        <v>1</v>
      </c>
      <c r="C733" s="9" t="s">
        <v>28</v>
      </c>
      <c r="D733" s="8">
        <f t="shared" ref="D733:AB733" si="1149">SUM(D734)</f>
        <v>650</v>
      </c>
      <c r="E733" s="8">
        <f t="shared" si="1149"/>
        <v>0</v>
      </c>
      <c r="F733" s="8">
        <f t="shared" si="1149"/>
        <v>0</v>
      </c>
      <c r="G733" s="8">
        <f t="shared" si="1149"/>
        <v>0</v>
      </c>
      <c r="H733" s="8">
        <f t="shared" si="1149"/>
        <v>0</v>
      </c>
      <c r="I733" s="8">
        <f t="shared" si="1149"/>
        <v>0</v>
      </c>
      <c r="J733" s="8">
        <f t="shared" si="1149"/>
        <v>0</v>
      </c>
      <c r="K733" s="8">
        <f t="shared" si="1149"/>
        <v>0</v>
      </c>
      <c r="L733" s="8">
        <f t="shared" si="1149"/>
        <v>0</v>
      </c>
      <c r="M733" s="8">
        <f t="shared" si="1149"/>
        <v>0</v>
      </c>
      <c r="N733" s="8">
        <f t="shared" si="1149"/>
        <v>0</v>
      </c>
      <c r="O733" s="8">
        <f t="shared" si="1149"/>
        <v>508</v>
      </c>
      <c r="P733" s="8">
        <f t="shared" si="1149"/>
        <v>0</v>
      </c>
      <c r="Q733" s="8">
        <f t="shared" si="1149"/>
        <v>0</v>
      </c>
      <c r="R733" s="8">
        <f t="shared" si="1149"/>
        <v>0</v>
      </c>
      <c r="S733" s="8">
        <f t="shared" si="1149"/>
        <v>0</v>
      </c>
      <c r="T733" s="8">
        <f t="shared" si="1149"/>
        <v>0</v>
      </c>
      <c r="U733" s="8">
        <f t="shared" si="1149"/>
        <v>0</v>
      </c>
      <c r="V733" s="8">
        <f t="shared" si="1149"/>
        <v>0</v>
      </c>
      <c r="W733" s="8">
        <f t="shared" si="1149"/>
        <v>508</v>
      </c>
      <c r="X733" s="8">
        <f t="shared" si="1149"/>
        <v>0</v>
      </c>
      <c r="Y733" s="8">
        <f t="shared" si="1149"/>
        <v>508</v>
      </c>
      <c r="Z733" s="22">
        <f t="shared" si="1149"/>
        <v>0</v>
      </c>
      <c r="AA733" s="8">
        <f t="shared" si="1137"/>
        <v>0</v>
      </c>
      <c r="AB733" s="24">
        <f t="shared" si="1149"/>
        <v>508</v>
      </c>
      <c r="AC733" s="24">
        <f t="shared" si="1106"/>
        <v>0</v>
      </c>
      <c r="AD733" s="25"/>
    </row>
    <row r="734" spans="2:30">
      <c r="B734" s="16" t="s">
        <v>1</v>
      </c>
      <c r="C734" s="10" t="s">
        <v>29</v>
      </c>
      <c r="D734" s="8">
        <f t="shared" ref="D734:Z734" si="1150">SUM(D735:D736)</f>
        <v>650</v>
      </c>
      <c r="E734" s="8">
        <f t="shared" si="1150"/>
        <v>0</v>
      </c>
      <c r="F734" s="8">
        <f t="shared" si="1150"/>
        <v>0</v>
      </c>
      <c r="G734" s="8">
        <f t="shared" si="1150"/>
        <v>0</v>
      </c>
      <c r="H734" s="8">
        <f t="shared" si="1150"/>
        <v>0</v>
      </c>
      <c r="I734" s="8">
        <f t="shared" si="1150"/>
        <v>0</v>
      </c>
      <c r="J734" s="8">
        <f t="shared" si="1150"/>
        <v>0</v>
      </c>
      <c r="K734" s="8">
        <f t="shared" si="1150"/>
        <v>0</v>
      </c>
      <c r="L734" s="8">
        <f t="shared" si="1150"/>
        <v>0</v>
      </c>
      <c r="M734" s="8">
        <f t="shared" si="1150"/>
        <v>0</v>
      </c>
      <c r="N734" s="8">
        <f t="shared" si="1150"/>
        <v>0</v>
      </c>
      <c r="O734" s="8">
        <f t="shared" si="1150"/>
        <v>508</v>
      </c>
      <c r="P734" s="8">
        <f t="shared" si="1150"/>
        <v>0</v>
      </c>
      <c r="Q734" s="8">
        <f t="shared" si="1150"/>
        <v>0</v>
      </c>
      <c r="R734" s="8">
        <f t="shared" si="1150"/>
        <v>0</v>
      </c>
      <c r="S734" s="8">
        <f t="shared" si="1150"/>
        <v>0</v>
      </c>
      <c r="T734" s="8">
        <f t="shared" si="1150"/>
        <v>0</v>
      </c>
      <c r="U734" s="8">
        <f t="shared" si="1150"/>
        <v>0</v>
      </c>
      <c r="V734" s="8">
        <f t="shared" si="1150"/>
        <v>0</v>
      </c>
      <c r="W734" s="8">
        <f t="shared" si="1150"/>
        <v>508</v>
      </c>
      <c r="X734" s="8">
        <f t="shared" si="1150"/>
        <v>0</v>
      </c>
      <c r="Y734" s="8">
        <f t="shared" si="1150"/>
        <v>508</v>
      </c>
      <c r="Z734" s="22">
        <f t="shared" si="1150"/>
        <v>0</v>
      </c>
      <c r="AA734" s="8">
        <f t="shared" si="1137"/>
        <v>0</v>
      </c>
      <c r="AB734" s="24">
        <f t="shared" ref="AB734" si="1151">SUM(AB735:AB736)</f>
        <v>508</v>
      </c>
      <c r="AC734" s="24">
        <f t="shared" si="1106"/>
        <v>0</v>
      </c>
      <c r="AD734" s="25"/>
    </row>
    <row r="735" spans="2:30" ht="30">
      <c r="B735" s="16" t="s">
        <v>1</v>
      </c>
      <c r="C735" s="11" t="s">
        <v>30</v>
      </c>
      <c r="D735" s="8">
        <v>650</v>
      </c>
      <c r="E735" s="8">
        <v>0</v>
      </c>
      <c r="F735" s="8">
        <v>0</v>
      </c>
      <c r="G735" s="8">
        <v>0</v>
      </c>
      <c r="H735" s="8">
        <v>0</v>
      </c>
      <c r="I735" s="8">
        <v>0</v>
      </c>
      <c r="J735" s="8">
        <v>0</v>
      </c>
      <c r="K735" s="8">
        <v>0</v>
      </c>
      <c r="L735" s="8">
        <v>0</v>
      </c>
      <c r="M735" s="8">
        <v>0</v>
      </c>
      <c r="N735" s="8">
        <v>0</v>
      </c>
      <c r="O735" s="8">
        <v>200</v>
      </c>
      <c r="P735" s="8">
        <v>0</v>
      </c>
      <c r="Q735" s="8">
        <v>0</v>
      </c>
      <c r="R735" s="8">
        <v>0</v>
      </c>
      <c r="S735" s="8">
        <v>0</v>
      </c>
      <c r="T735" s="8">
        <v>0</v>
      </c>
      <c r="U735" s="8">
        <v>0</v>
      </c>
      <c r="V735" s="8">
        <v>0</v>
      </c>
      <c r="W735" s="8">
        <v>200</v>
      </c>
      <c r="X735" s="8">
        <v>0</v>
      </c>
      <c r="Y735" s="8">
        <v>200</v>
      </c>
      <c r="Z735" s="22">
        <v>0</v>
      </c>
      <c r="AA735" s="8">
        <f t="shared" si="1137"/>
        <v>0</v>
      </c>
      <c r="AB735" s="24">
        <v>200</v>
      </c>
      <c r="AC735" s="24">
        <f t="shared" si="1106"/>
        <v>0</v>
      </c>
      <c r="AD735" s="25"/>
    </row>
    <row r="736" spans="2:30" ht="30">
      <c r="B736" s="16" t="s">
        <v>1</v>
      </c>
      <c r="C736" s="11" t="s">
        <v>31</v>
      </c>
      <c r="D736" s="8">
        <v>0</v>
      </c>
      <c r="E736" s="8">
        <v>0</v>
      </c>
      <c r="F736" s="8">
        <v>0</v>
      </c>
      <c r="G736" s="8">
        <v>0</v>
      </c>
      <c r="H736" s="8">
        <v>0</v>
      </c>
      <c r="I736" s="8">
        <v>0</v>
      </c>
      <c r="J736" s="8">
        <v>0</v>
      </c>
      <c r="K736" s="8">
        <v>0</v>
      </c>
      <c r="L736" s="8">
        <v>0</v>
      </c>
      <c r="M736" s="8">
        <v>0</v>
      </c>
      <c r="N736" s="8">
        <v>0</v>
      </c>
      <c r="O736" s="8">
        <v>308</v>
      </c>
      <c r="P736" s="8">
        <v>0</v>
      </c>
      <c r="Q736" s="8">
        <v>0</v>
      </c>
      <c r="R736" s="8">
        <v>0</v>
      </c>
      <c r="S736" s="8">
        <v>0</v>
      </c>
      <c r="T736" s="8">
        <v>0</v>
      </c>
      <c r="U736" s="8">
        <v>0</v>
      </c>
      <c r="V736" s="8">
        <v>0</v>
      </c>
      <c r="W736" s="8">
        <v>308</v>
      </c>
      <c r="X736" s="8">
        <v>0</v>
      </c>
      <c r="Y736" s="8">
        <v>308</v>
      </c>
      <c r="Z736" s="22">
        <v>0</v>
      </c>
      <c r="AA736" s="8">
        <f t="shared" si="1137"/>
        <v>0</v>
      </c>
      <c r="AB736" s="24">
        <v>308</v>
      </c>
      <c r="AC736" s="24">
        <f t="shared" si="1106"/>
        <v>0</v>
      </c>
      <c r="AD736" s="25"/>
    </row>
    <row r="737" spans="2:30">
      <c r="B737" s="16" t="s">
        <v>256</v>
      </c>
      <c r="C737" s="5" t="s">
        <v>257</v>
      </c>
      <c r="D737" s="6">
        <f t="shared" ref="D737:AB737" si="1152">SUM(D738)</f>
        <v>4500</v>
      </c>
      <c r="E737" s="6">
        <f t="shared" si="1152"/>
        <v>0</v>
      </c>
      <c r="F737" s="6">
        <f t="shared" si="1152"/>
        <v>4156.6499999999996</v>
      </c>
      <c r="G737" s="6">
        <f t="shared" si="1152"/>
        <v>0</v>
      </c>
      <c r="H737" s="6">
        <f t="shared" si="1152"/>
        <v>0</v>
      </c>
      <c r="I737" s="6">
        <f t="shared" si="1152"/>
        <v>4106.95</v>
      </c>
      <c r="J737" s="6">
        <f t="shared" si="1152"/>
        <v>0</v>
      </c>
      <c r="K737" s="6">
        <f t="shared" si="1152"/>
        <v>0</v>
      </c>
      <c r="L737" s="6">
        <f t="shared" si="1152"/>
        <v>0</v>
      </c>
      <c r="M737" s="6">
        <f t="shared" si="1152"/>
        <v>5000</v>
      </c>
      <c r="N737" s="6">
        <f t="shared" si="1152"/>
        <v>0</v>
      </c>
      <c r="O737" s="6">
        <f t="shared" si="1152"/>
        <v>5000</v>
      </c>
      <c r="P737" s="6">
        <f t="shared" si="1152"/>
        <v>0</v>
      </c>
      <c r="Q737" s="6">
        <f t="shared" si="1152"/>
        <v>0</v>
      </c>
      <c r="R737" s="6">
        <f t="shared" si="1152"/>
        <v>824.45</v>
      </c>
      <c r="S737" s="6">
        <f t="shared" si="1152"/>
        <v>0</v>
      </c>
      <c r="T737" s="6">
        <f t="shared" si="1152"/>
        <v>0</v>
      </c>
      <c r="U737" s="6">
        <f t="shared" si="1152"/>
        <v>0</v>
      </c>
      <c r="V737" s="6">
        <f t="shared" si="1152"/>
        <v>0</v>
      </c>
      <c r="W737" s="6">
        <f t="shared" si="1152"/>
        <v>7000</v>
      </c>
      <c r="X737" s="6">
        <f t="shared" si="1152"/>
        <v>0</v>
      </c>
      <c r="Y737" s="6">
        <f t="shared" si="1152"/>
        <v>7000</v>
      </c>
      <c r="Z737" s="21">
        <f t="shared" si="1152"/>
        <v>0</v>
      </c>
      <c r="AA737" s="6">
        <f t="shared" si="1137"/>
        <v>0</v>
      </c>
      <c r="AB737" s="12">
        <f t="shared" si="1152"/>
        <v>5000</v>
      </c>
      <c r="AC737" s="12">
        <f t="shared" si="1106"/>
        <v>-2000</v>
      </c>
      <c r="AD737" s="25"/>
    </row>
    <row r="738" spans="2:30">
      <c r="B738" s="16" t="s">
        <v>1</v>
      </c>
      <c r="C738" s="7" t="s">
        <v>22</v>
      </c>
      <c r="D738" s="8">
        <f t="shared" ref="D738:Z738" si="1153">SUM(D739:D740)</f>
        <v>4500</v>
      </c>
      <c r="E738" s="8">
        <f t="shared" si="1153"/>
        <v>0</v>
      </c>
      <c r="F738" s="8">
        <f t="shared" si="1153"/>
        <v>4156.6499999999996</v>
      </c>
      <c r="G738" s="8">
        <f t="shared" si="1153"/>
        <v>0</v>
      </c>
      <c r="H738" s="8">
        <f t="shared" si="1153"/>
        <v>0</v>
      </c>
      <c r="I738" s="8">
        <f t="shared" si="1153"/>
        <v>4106.95</v>
      </c>
      <c r="J738" s="8">
        <f t="shared" si="1153"/>
        <v>0</v>
      </c>
      <c r="K738" s="8">
        <f t="shared" si="1153"/>
        <v>0</v>
      </c>
      <c r="L738" s="8">
        <f t="shared" si="1153"/>
        <v>0</v>
      </c>
      <c r="M738" s="8">
        <f t="shared" si="1153"/>
        <v>5000</v>
      </c>
      <c r="N738" s="8">
        <f t="shared" si="1153"/>
        <v>0</v>
      </c>
      <c r="O738" s="8">
        <f t="shared" si="1153"/>
        <v>5000</v>
      </c>
      <c r="P738" s="8">
        <f t="shared" si="1153"/>
        <v>0</v>
      </c>
      <c r="Q738" s="8">
        <f t="shared" si="1153"/>
        <v>0</v>
      </c>
      <c r="R738" s="8">
        <f t="shared" si="1153"/>
        <v>824.45</v>
      </c>
      <c r="S738" s="8">
        <f t="shared" si="1153"/>
        <v>0</v>
      </c>
      <c r="T738" s="8">
        <f t="shared" si="1153"/>
        <v>0</v>
      </c>
      <c r="U738" s="8">
        <f t="shared" si="1153"/>
        <v>0</v>
      </c>
      <c r="V738" s="8">
        <f t="shared" si="1153"/>
        <v>0</v>
      </c>
      <c r="W738" s="8">
        <f t="shared" si="1153"/>
        <v>7000</v>
      </c>
      <c r="X738" s="8">
        <f t="shared" si="1153"/>
        <v>0</v>
      </c>
      <c r="Y738" s="8">
        <f t="shared" si="1153"/>
        <v>7000</v>
      </c>
      <c r="Z738" s="22">
        <f t="shared" si="1153"/>
        <v>0</v>
      </c>
      <c r="AA738" s="8">
        <f t="shared" si="1137"/>
        <v>0</v>
      </c>
      <c r="AB738" s="24">
        <f t="shared" ref="AB738" si="1154">SUM(AB739:AB740)</f>
        <v>5000</v>
      </c>
      <c r="AC738" s="24">
        <f t="shared" si="1106"/>
        <v>-2000</v>
      </c>
      <c r="AD738" s="25"/>
    </row>
    <row r="739" spans="2:30">
      <c r="B739" s="16" t="s">
        <v>1</v>
      </c>
      <c r="C739" s="9" t="s">
        <v>24</v>
      </c>
      <c r="D739" s="8">
        <v>150</v>
      </c>
      <c r="E739" s="8">
        <v>0</v>
      </c>
      <c r="F739" s="8">
        <v>105.15</v>
      </c>
      <c r="G739" s="8">
        <v>0</v>
      </c>
      <c r="H739" s="8">
        <v>0</v>
      </c>
      <c r="I739" s="8">
        <v>56.65</v>
      </c>
      <c r="J739" s="8">
        <v>0</v>
      </c>
      <c r="K739" s="8">
        <v>0</v>
      </c>
      <c r="L739" s="8">
        <v>0</v>
      </c>
      <c r="M739" s="8">
        <v>250</v>
      </c>
      <c r="N739" s="8">
        <v>0</v>
      </c>
      <c r="O739" s="8">
        <v>250</v>
      </c>
      <c r="P739" s="8">
        <v>0</v>
      </c>
      <c r="Q739" s="8">
        <v>0</v>
      </c>
      <c r="R739" s="8">
        <v>54.35</v>
      </c>
      <c r="S739" s="8">
        <v>0</v>
      </c>
      <c r="T739" s="8">
        <v>0</v>
      </c>
      <c r="U739" s="8">
        <v>0</v>
      </c>
      <c r="V739" s="8">
        <v>0</v>
      </c>
      <c r="W739" s="8">
        <v>300</v>
      </c>
      <c r="X739" s="8">
        <v>0</v>
      </c>
      <c r="Y739" s="8">
        <v>300</v>
      </c>
      <c r="Z739" s="22">
        <v>0</v>
      </c>
      <c r="AA739" s="8">
        <f t="shared" si="1137"/>
        <v>0</v>
      </c>
      <c r="AB739" s="24">
        <v>300</v>
      </c>
      <c r="AC739" s="24">
        <f t="shared" si="1106"/>
        <v>0</v>
      </c>
      <c r="AD739" s="25"/>
    </row>
    <row r="740" spans="2:30">
      <c r="B740" s="16" t="s">
        <v>1</v>
      </c>
      <c r="C740" s="9" t="s">
        <v>28</v>
      </c>
      <c r="D740" s="8">
        <f>SUM(D741)</f>
        <v>4350</v>
      </c>
      <c r="E740" s="8">
        <f>SUM(E741)</f>
        <v>0</v>
      </c>
      <c r="F740" s="8">
        <f t="shared" ref="F740:H741" si="1155">SUM(F741)</f>
        <v>4051.5</v>
      </c>
      <c r="G740" s="8">
        <f t="shared" si="1155"/>
        <v>0</v>
      </c>
      <c r="H740" s="8">
        <f t="shared" si="1155"/>
        <v>0</v>
      </c>
      <c r="I740" s="8">
        <f t="shared" ref="I740:L741" si="1156">SUM(I741)</f>
        <v>4050.3</v>
      </c>
      <c r="J740" s="8">
        <f t="shared" si="1156"/>
        <v>0</v>
      </c>
      <c r="K740" s="8">
        <f t="shared" si="1156"/>
        <v>0</v>
      </c>
      <c r="L740" s="8">
        <f t="shared" si="1156"/>
        <v>0</v>
      </c>
      <c r="M740" s="8">
        <f>SUM(M741)</f>
        <v>4750</v>
      </c>
      <c r="N740" s="8">
        <f>SUM(N741)</f>
        <v>0</v>
      </c>
      <c r="O740" s="8">
        <f t="shared" ref="O740:Q741" si="1157">SUM(O741)</f>
        <v>4750</v>
      </c>
      <c r="P740" s="8">
        <f t="shared" si="1157"/>
        <v>0</v>
      </c>
      <c r="Q740" s="8">
        <f t="shared" si="1157"/>
        <v>0</v>
      </c>
      <c r="R740" s="8">
        <f t="shared" ref="R740:V741" si="1158">SUM(R741)</f>
        <v>770.1</v>
      </c>
      <c r="S740" s="8">
        <f t="shared" si="1158"/>
        <v>0</v>
      </c>
      <c r="T740" s="8">
        <f t="shared" si="1158"/>
        <v>0</v>
      </c>
      <c r="U740" s="8">
        <f t="shared" si="1158"/>
        <v>0</v>
      </c>
      <c r="V740" s="8">
        <f t="shared" si="1158"/>
        <v>0</v>
      </c>
      <c r="W740" s="8">
        <f t="shared" ref="W740:AB741" si="1159">SUM(W741)</f>
        <v>6700</v>
      </c>
      <c r="X740" s="8">
        <f t="shared" si="1159"/>
        <v>0</v>
      </c>
      <c r="Y740" s="8">
        <f t="shared" si="1159"/>
        <v>6700</v>
      </c>
      <c r="Z740" s="22">
        <f t="shared" si="1159"/>
        <v>0</v>
      </c>
      <c r="AA740" s="8">
        <f t="shared" si="1137"/>
        <v>0</v>
      </c>
      <c r="AB740" s="24">
        <f t="shared" si="1159"/>
        <v>4700</v>
      </c>
      <c r="AC740" s="24">
        <f t="shared" si="1106"/>
        <v>-2000</v>
      </c>
      <c r="AD740" s="25"/>
    </row>
    <row r="741" spans="2:30">
      <c r="B741" s="16" t="s">
        <v>1</v>
      </c>
      <c r="C741" s="10" t="s">
        <v>29</v>
      </c>
      <c r="D741" s="8">
        <f>SUM(D742)</f>
        <v>4350</v>
      </c>
      <c r="E741" s="8">
        <f>SUM(E742)</f>
        <v>0</v>
      </c>
      <c r="F741" s="8">
        <f t="shared" si="1155"/>
        <v>4051.5</v>
      </c>
      <c r="G741" s="8">
        <f t="shared" si="1155"/>
        <v>0</v>
      </c>
      <c r="H741" s="8">
        <f t="shared" si="1155"/>
        <v>0</v>
      </c>
      <c r="I741" s="8">
        <f t="shared" si="1156"/>
        <v>4050.3</v>
      </c>
      <c r="J741" s="8">
        <f t="shared" si="1156"/>
        <v>0</v>
      </c>
      <c r="K741" s="8">
        <f t="shared" si="1156"/>
        <v>0</v>
      </c>
      <c r="L741" s="8">
        <f t="shared" si="1156"/>
        <v>0</v>
      </c>
      <c r="M741" s="8">
        <f>SUM(M742)</f>
        <v>4750</v>
      </c>
      <c r="N741" s="8">
        <f>SUM(N742)</f>
        <v>0</v>
      </c>
      <c r="O741" s="8">
        <f t="shared" si="1157"/>
        <v>4750</v>
      </c>
      <c r="P741" s="8">
        <f t="shared" si="1157"/>
        <v>0</v>
      </c>
      <c r="Q741" s="8">
        <f t="shared" si="1157"/>
        <v>0</v>
      </c>
      <c r="R741" s="8">
        <f t="shared" si="1158"/>
        <v>770.1</v>
      </c>
      <c r="S741" s="8">
        <f t="shared" si="1158"/>
        <v>0</v>
      </c>
      <c r="T741" s="8">
        <f t="shared" si="1158"/>
        <v>0</v>
      </c>
      <c r="U741" s="8">
        <f t="shared" si="1158"/>
        <v>0</v>
      </c>
      <c r="V741" s="8">
        <f t="shared" si="1158"/>
        <v>0</v>
      </c>
      <c r="W741" s="8">
        <f t="shared" si="1159"/>
        <v>6700</v>
      </c>
      <c r="X741" s="8">
        <f t="shared" si="1159"/>
        <v>0</v>
      </c>
      <c r="Y741" s="8">
        <f t="shared" si="1159"/>
        <v>6700</v>
      </c>
      <c r="Z741" s="22">
        <f t="shared" si="1159"/>
        <v>0</v>
      </c>
      <c r="AA741" s="8">
        <f t="shared" si="1137"/>
        <v>0</v>
      </c>
      <c r="AB741" s="24">
        <f t="shared" si="1159"/>
        <v>4700</v>
      </c>
      <c r="AC741" s="24">
        <f t="shared" si="1106"/>
        <v>-2000</v>
      </c>
      <c r="AD741" s="25"/>
    </row>
    <row r="742" spans="2:30" ht="30">
      <c r="B742" s="16" t="s">
        <v>1</v>
      </c>
      <c r="C742" s="11" t="s">
        <v>31</v>
      </c>
      <c r="D742" s="8">
        <v>4350</v>
      </c>
      <c r="E742" s="8">
        <v>0</v>
      </c>
      <c r="F742" s="8">
        <v>4051.5</v>
      </c>
      <c r="G742" s="8">
        <v>0</v>
      </c>
      <c r="H742" s="8">
        <v>0</v>
      </c>
      <c r="I742" s="8">
        <v>4050.3</v>
      </c>
      <c r="J742" s="8">
        <v>0</v>
      </c>
      <c r="K742" s="8">
        <v>0</v>
      </c>
      <c r="L742" s="8">
        <v>0</v>
      </c>
      <c r="M742" s="8">
        <v>4750</v>
      </c>
      <c r="N742" s="8">
        <v>0</v>
      </c>
      <c r="O742" s="8">
        <v>4750</v>
      </c>
      <c r="P742" s="8">
        <v>0</v>
      </c>
      <c r="Q742" s="8">
        <v>0</v>
      </c>
      <c r="R742" s="8">
        <v>770.1</v>
      </c>
      <c r="S742" s="8">
        <v>0</v>
      </c>
      <c r="T742" s="8">
        <v>0</v>
      </c>
      <c r="U742" s="8">
        <v>0</v>
      </c>
      <c r="V742" s="8">
        <v>0</v>
      </c>
      <c r="W742" s="8">
        <v>6700</v>
      </c>
      <c r="X742" s="8">
        <v>0</v>
      </c>
      <c r="Y742" s="8">
        <v>6700</v>
      </c>
      <c r="Z742" s="22">
        <v>0</v>
      </c>
      <c r="AA742" s="8">
        <f t="shared" si="1137"/>
        <v>0</v>
      </c>
      <c r="AB742" s="24">
        <v>4700</v>
      </c>
      <c r="AC742" s="24">
        <f t="shared" si="1106"/>
        <v>-2000</v>
      </c>
      <c r="AD742" s="25"/>
    </row>
    <row r="743" spans="2:30" ht="30">
      <c r="B743" s="16" t="s">
        <v>258</v>
      </c>
      <c r="C743" s="5" t="s">
        <v>259</v>
      </c>
      <c r="D743" s="6">
        <f t="shared" ref="D743:E751" si="1160">SUM(D752)</f>
        <v>62700</v>
      </c>
      <c r="E743" s="6">
        <f t="shared" si="1160"/>
        <v>0</v>
      </c>
      <c r="F743" s="6">
        <f t="shared" ref="F743:H751" si="1161">SUM(F752)</f>
        <v>64032.25</v>
      </c>
      <c r="G743" s="6">
        <f t="shared" si="1161"/>
        <v>0</v>
      </c>
      <c r="H743" s="6">
        <f t="shared" si="1161"/>
        <v>0</v>
      </c>
      <c r="I743" s="6">
        <f t="shared" ref="I743:L751" si="1162">SUM(I752)</f>
        <v>63841.880659999995</v>
      </c>
      <c r="J743" s="6">
        <f t="shared" si="1162"/>
        <v>0</v>
      </c>
      <c r="K743" s="6">
        <f t="shared" si="1162"/>
        <v>0</v>
      </c>
      <c r="L743" s="6">
        <f t="shared" si="1162"/>
        <v>0</v>
      </c>
      <c r="M743" s="6">
        <f t="shared" ref="M743:N751" si="1163">SUM(M752)</f>
        <v>81000</v>
      </c>
      <c r="N743" s="6">
        <f t="shared" si="1163"/>
        <v>0</v>
      </c>
      <c r="O743" s="6">
        <f t="shared" ref="O743:Q751" si="1164">SUM(O752)</f>
        <v>80419.7</v>
      </c>
      <c r="P743" s="6">
        <f t="shared" si="1164"/>
        <v>0</v>
      </c>
      <c r="Q743" s="6">
        <f t="shared" si="1164"/>
        <v>0</v>
      </c>
      <c r="R743" s="6">
        <f t="shared" ref="R743:V751" si="1165">SUM(R752)</f>
        <v>25830.965690000001</v>
      </c>
      <c r="S743" s="6">
        <f t="shared" si="1165"/>
        <v>0</v>
      </c>
      <c r="T743" s="6">
        <f t="shared" si="1165"/>
        <v>0</v>
      </c>
      <c r="U743" s="6">
        <f t="shared" si="1165"/>
        <v>0</v>
      </c>
      <c r="V743" s="6">
        <f t="shared" si="1165"/>
        <v>0</v>
      </c>
      <c r="W743" s="6">
        <f t="shared" ref="W743:X751" si="1166">SUM(W752)</f>
        <v>65165</v>
      </c>
      <c r="X743" s="6">
        <f t="shared" si="1166"/>
        <v>0</v>
      </c>
      <c r="Y743" s="6">
        <f t="shared" ref="Y743:Z751" si="1167">SUM(Y752)</f>
        <v>65165</v>
      </c>
      <c r="Z743" s="21">
        <f t="shared" si="1167"/>
        <v>0</v>
      </c>
      <c r="AA743" s="6">
        <f t="shared" si="1137"/>
        <v>0</v>
      </c>
      <c r="AB743" s="12">
        <f t="shared" ref="AB743" si="1168">SUM(AB752)</f>
        <v>65000</v>
      </c>
      <c r="AC743" s="12">
        <f t="shared" si="1106"/>
        <v>-165</v>
      </c>
      <c r="AD743" s="25"/>
    </row>
    <row r="744" spans="2:30">
      <c r="B744" s="16" t="s">
        <v>1</v>
      </c>
      <c r="C744" s="7" t="s">
        <v>22</v>
      </c>
      <c r="D744" s="8">
        <f t="shared" si="1160"/>
        <v>30000</v>
      </c>
      <c r="E744" s="8">
        <f t="shared" si="1160"/>
        <v>0</v>
      </c>
      <c r="F744" s="8">
        <f t="shared" si="1161"/>
        <v>25678.9</v>
      </c>
      <c r="G744" s="8">
        <f t="shared" si="1161"/>
        <v>0</v>
      </c>
      <c r="H744" s="8">
        <f t="shared" si="1161"/>
        <v>0</v>
      </c>
      <c r="I744" s="8">
        <f t="shared" si="1162"/>
        <v>25488.53255</v>
      </c>
      <c r="J744" s="8">
        <f t="shared" si="1162"/>
        <v>0</v>
      </c>
      <c r="K744" s="8">
        <f t="shared" si="1162"/>
        <v>0</v>
      </c>
      <c r="L744" s="8">
        <f t="shared" si="1162"/>
        <v>0</v>
      </c>
      <c r="M744" s="8">
        <f t="shared" si="1163"/>
        <v>18300</v>
      </c>
      <c r="N744" s="8">
        <f t="shared" si="1163"/>
        <v>0</v>
      </c>
      <c r="O744" s="8">
        <f t="shared" si="1164"/>
        <v>17719.7</v>
      </c>
      <c r="P744" s="8">
        <f t="shared" si="1164"/>
        <v>0</v>
      </c>
      <c r="Q744" s="8">
        <f t="shared" si="1164"/>
        <v>0</v>
      </c>
      <c r="R744" s="8">
        <f t="shared" si="1165"/>
        <v>12404.13342</v>
      </c>
      <c r="S744" s="8">
        <f t="shared" si="1165"/>
        <v>0</v>
      </c>
      <c r="T744" s="8">
        <f t="shared" si="1165"/>
        <v>0</v>
      </c>
      <c r="U744" s="8">
        <f t="shared" si="1165"/>
        <v>0</v>
      </c>
      <c r="V744" s="8">
        <f t="shared" si="1165"/>
        <v>0</v>
      </c>
      <c r="W744" s="8">
        <f t="shared" si="1166"/>
        <v>18300</v>
      </c>
      <c r="X744" s="8">
        <f t="shared" si="1166"/>
        <v>0</v>
      </c>
      <c r="Y744" s="8">
        <f t="shared" si="1167"/>
        <v>18300</v>
      </c>
      <c r="Z744" s="22">
        <f t="shared" si="1167"/>
        <v>0</v>
      </c>
      <c r="AA744" s="8">
        <f t="shared" si="1137"/>
        <v>0</v>
      </c>
      <c r="AB744" s="24">
        <f t="shared" ref="AB744" si="1169">SUM(AB753)</f>
        <v>18300</v>
      </c>
      <c r="AC744" s="24">
        <f t="shared" si="1106"/>
        <v>0</v>
      </c>
      <c r="AD744" s="25"/>
    </row>
    <row r="745" spans="2:30">
      <c r="B745" s="16" t="s">
        <v>1</v>
      </c>
      <c r="C745" s="9" t="s">
        <v>24</v>
      </c>
      <c r="D745" s="8">
        <f t="shared" si="1160"/>
        <v>1200</v>
      </c>
      <c r="E745" s="8">
        <f t="shared" si="1160"/>
        <v>0</v>
      </c>
      <c r="F745" s="8">
        <f t="shared" si="1161"/>
        <v>564.70000000000005</v>
      </c>
      <c r="G745" s="8">
        <f t="shared" si="1161"/>
        <v>0</v>
      </c>
      <c r="H745" s="8">
        <f t="shared" si="1161"/>
        <v>0</v>
      </c>
      <c r="I745" s="8">
        <f t="shared" si="1162"/>
        <v>413.09674000000001</v>
      </c>
      <c r="J745" s="8">
        <f t="shared" si="1162"/>
        <v>0</v>
      </c>
      <c r="K745" s="8">
        <f t="shared" si="1162"/>
        <v>0</v>
      </c>
      <c r="L745" s="8">
        <f t="shared" si="1162"/>
        <v>0</v>
      </c>
      <c r="M745" s="8">
        <f t="shared" si="1163"/>
        <v>800</v>
      </c>
      <c r="N745" s="8">
        <f t="shared" si="1163"/>
        <v>0</v>
      </c>
      <c r="O745" s="8">
        <f t="shared" si="1164"/>
        <v>800</v>
      </c>
      <c r="P745" s="8">
        <f t="shared" si="1164"/>
        <v>0</v>
      </c>
      <c r="Q745" s="8">
        <f t="shared" si="1164"/>
        <v>0</v>
      </c>
      <c r="R745" s="8">
        <f t="shared" si="1165"/>
        <v>252.71520000000001</v>
      </c>
      <c r="S745" s="8">
        <f t="shared" si="1165"/>
        <v>0</v>
      </c>
      <c r="T745" s="8">
        <f t="shared" si="1165"/>
        <v>0</v>
      </c>
      <c r="U745" s="8">
        <f t="shared" si="1165"/>
        <v>0</v>
      </c>
      <c r="V745" s="8">
        <f t="shared" si="1165"/>
        <v>0</v>
      </c>
      <c r="W745" s="8">
        <f t="shared" si="1166"/>
        <v>800</v>
      </c>
      <c r="X745" s="8">
        <f t="shared" si="1166"/>
        <v>0</v>
      </c>
      <c r="Y745" s="8">
        <f t="shared" si="1167"/>
        <v>800</v>
      </c>
      <c r="Z745" s="22">
        <f t="shared" si="1167"/>
        <v>0</v>
      </c>
      <c r="AA745" s="8">
        <f t="shared" si="1137"/>
        <v>0</v>
      </c>
      <c r="AB745" s="24">
        <f t="shared" ref="AB745" si="1170">SUM(AB754)</f>
        <v>800</v>
      </c>
      <c r="AC745" s="24">
        <f t="shared" si="1106"/>
        <v>0</v>
      </c>
      <c r="AD745" s="25"/>
    </row>
    <row r="746" spans="2:30">
      <c r="B746" s="16" t="s">
        <v>1</v>
      </c>
      <c r="C746" s="9" t="s">
        <v>27</v>
      </c>
      <c r="D746" s="8">
        <f t="shared" si="1160"/>
        <v>2000</v>
      </c>
      <c r="E746" s="8">
        <f t="shared" si="1160"/>
        <v>0</v>
      </c>
      <c r="F746" s="8">
        <f t="shared" si="1161"/>
        <v>2000</v>
      </c>
      <c r="G746" s="8">
        <f t="shared" si="1161"/>
        <v>0</v>
      </c>
      <c r="H746" s="8">
        <f t="shared" si="1161"/>
        <v>0</v>
      </c>
      <c r="I746" s="8">
        <f t="shared" si="1162"/>
        <v>1998.62</v>
      </c>
      <c r="J746" s="8">
        <f t="shared" si="1162"/>
        <v>0</v>
      </c>
      <c r="K746" s="8">
        <f t="shared" si="1162"/>
        <v>0</v>
      </c>
      <c r="L746" s="8">
        <f t="shared" si="1162"/>
        <v>0</v>
      </c>
      <c r="M746" s="8">
        <f t="shared" si="1163"/>
        <v>2000</v>
      </c>
      <c r="N746" s="8">
        <f t="shared" si="1163"/>
        <v>0</v>
      </c>
      <c r="O746" s="8">
        <f t="shared" si="1164"/>
        <v>2000</v>
      </c>
      <c r="P746" s="8">
        <f t="shared" si="1164"/>
        <v>0</v>
      </c>
      <c r="Q746" s="8">
        <f t="shared" si="1164"/>
        <v>0</v>
      </c>
      <c r="R746" s="8">
        <f t="shared" si="1165"/>
        <v>1215.9169999999999</v>
      </c>
      <c r="S746" s="8">
        <f t="shared" si="1165"/>
        <v>0</v>
      </c>
      <c r="T746" s="8">
        <f t="shared" si="1165"/>
        <v>0</v>
      </c>
      <c r="U746" s="8">
        <f t="shared" si="1165"/>
        <v>0</v>
      </c>
      <c r="V746" s="8">
        <f t="shared" si="1165"/>
        <v>0</v>
      </c>
      <c r="W746" s="8">
        <f t="shared" si="1166"/>
        <v>2000</v>
      </c>
      <c r="X746" s="8">
        <f t="shared" si="1166"/>
        <v>0</v>
      </c>
      <c r="Y746" s="8">
        <f t="shared" si="1167"/>
        <v>2000</v>
      </c>
      <c r="Z746" s="22">
        <f t="shared" si="1167"/>
        <v>0</v>
      </c>
      <c r="AA746" s="8">
        <f t="shared" si="1137"/>
        <v>0</v>
      </c>
      <c r="AB746" s="24">
        <f t="shared" ref="AB746" si="1171">SUM(AB755)</f>
        <v>2000</v>
      </c>
      <c r="AC746" s="24">
        <f t="shared" si="1106"/>
        <v>0</v>
      </c>
      <c r="AD746" s="25"/>
    </row>
    <row r="747" spans="2:30">
      <c r="B747" s="16" t="s">
        <v>1</v>
      </c>
      <c r="C747" s="9" t="s">
        <v>28</v>
      </c>
      <c r="D747" s="8">
        <f t="shared" si="1160"/>
        <v>26800</v>
      </c>
      <c r="E747" s="8">
        <f t="shared" si="1160"/>
        <v>0</v>
      </c>
      <c r="F747" s="8">
        <f t="shared" si="1161"/>
        <v>23114.2</v>
      </c>
      <c r="G747" s="8">
        <f t="shared" si="1161"/>
        <v>0</v>
      </c>
      <c r="H747" s="8">
        <f t="shared" si="1161"/>
        <v>0</v>
      </c>
      <c r="I747" s="8">
        <f t="shared" si="1162"/>
        <v>23076.81581</v>
      </c>
      <c r="J747" s="8">
        <f t="shared" si="1162"/>
        <v>0</v>
      </c>
      <c r="K747" s="8">
        <f t="shared" si="1162"/>
        <v>0</v>
      </c>
      <c r="L747" s="8">
        <f t="shared" si="1162"/>
        <v>0</v>
      </c>
      <c r="M747" s="8">
        <f t="shared" si="1163"/>
        <v>15500</v>
      </c>
      <c r="N747" s="8">
        <f t="shared" si="1163"/>
        <v>0</v>
      </c>
      <c r="O747" s="8">
        <f t="shared" si="1164"/>
        <v>14919.7</v>
      </c>
      <c r="P747" s="8">
        <f t="shared" si="1164"/>
        <v>0</v>
      </c>
      <c r="Q747" s="8">
        <f t="shared" si="1164"/>
        <v>0</v>
      </c>
      <c r="R747" s="8">
        <f t="shared" si="1165"/>
        <v>10935.50122</v>
      </c>
      <c r="S747" s="8">
        <f t="shared" si="1165"/>
        <v>0</v>
      </c>
      <c r="T747" s="8">
        <f t="shared" si="1165"/>
        <v>0</v>
      </c>
      <c r="U747" s="8">
        <f t="shared" si="1165"/>
        <v>0</v>
      </c>
      <c r="V747" s="8">
        <f t="shared" si="1165"/>
        <v>0</v>
      </c>
      <c r="W747" s="8">
        <f t="shared" si="1166"/>
        <v>15500</v>
      </c>
      <c r="X747" s="8">
        <f t="shared" si="1166"/>
        <v>0</v>
      </c>
      <c r="Y747" s="8">
        <f t="shared" si="1167"/>
        <v>15500</v>
      </c>
      <c r="Z747" s="22">
        <f t="shared" si="1167"/>
        <v>0</v>
      </c>
      <c r="AA747" s="8">
        <f t="shared" si="1137"/>
        <v>0</v>
      </c>
      <c r="AB747" s="24">
        <f t="shared" ref="AB747" si="1172">SUM(AB756)</f>
        <v>15500</v>
      </c>
      <c r="AC747" s="24">
        <f t="shared" si="1106"/>
        <v>0</v>
      </c>
      <c r="AD747" s="25"/>
    </row>
    <row r="748" spans="2:30">
      <c r="B748" s="16" t="s">
        <v>1</v>
      </c>
      <c r="C748" s="10" t="s">
        <v>29</v>
      </c>
      <c r="D748" s="8">
        <f t="shared" si="1160"/>
        <v>26800</v>
      </c>
      <c r="E748" s="8">
        <f t="shared" si="1160"/>
        <v>0</v>
      </c>
      <c r="F748" s="8">
        <f t="shared" si="1161"/>
        <v>23114.2</v>
      </c>
      <c r="G748" s="8">
        <f t="shared" si="1161"/>
        <v>0</v>
      </c>
      <c r="H748" s="8">
        <f t="shared" si="1161"/>
        <v>0</v>
      </c>
      <c r="I748" s="8">
        <f t="shared" si="1162"/>
        <v>23076.81581</v>
      </c>
      <c r="J748" s="8">
        <f t="shared" si="1162"/>
        <v>0</v>
      </c>
      <c r="K748" s="8">
        <f t="shared" si="1162"/>
        <v>0</v>
      </c>
      <c r="L748" s="8">
        <f t="shared" si="1162"/>
        <v>0</v>
      </c>
      <c r="M748" s="8">
        <f t="shared" si="1163"/>
        <v>15500</v>
      </c>
      <c r="N748" s="8">
        <f t="shared" si="1163"/>
        <v>0</v>
      </c>
      <c r="O748" s="8">
        <f t="shared" si="1164"/>
        <v>14919.7</v>
      </c>
      <c r="P748" s="8">
        <f t="shared" si="1164"/>
        <v>0</v>
      </c>
      <c r="Q748" s="8">
        <f t="shared" si="1164"/>
        <v>0</v>
      </c>
      <c r="R748" s="8">
        <f t="shared" si="1165"/>
        <v>10935.50122</v>
      </c>
      <c r="S748" s="8">
        <f t="shared" si="1165"/>
        <v>0</v>
      </c>
      <c r="T748" s="8">
        <f t="shared" si="1165"/>
        <v>0</v>
      </c>
      <c r="U748" s="8">
        <f t="shared" si="1165"/>
        <v>0</v>
      </c>
      <c r="V748" s="8">
        <f t="shared" si="1165"/>
        <v>0</v>
      </c>
      <c r="W748" s="8">
        <f t="shared" si="1166"/>
        <v>15500</v>
      </c>
      <c r="X748" s="8">
        <f t="shared" si="1166"/>
        <v>0</v>
      </c>
      <c r="Y748" s="8">
        <f t="shared" si="1167"/>
        <v>15500</v>
      </c>
      <c r="Z748" s="22">
        <f t="shared" si="1167"/>
        <v>0</v>
      </c>
      <c r="AA748" s="8">
        <f t="shared" si="1137"/>
        <v>0</v>
      </c>
      <c r="AB748" s="24">
        <f t="shared" ref="AB748" si="1173">SUM(AB757)</f>
        <v>15500</v>
      </c>
      <c r="AC748" s="24">
        <f t="shared" si="1106"/>
        <v>0</v>
      </c>
      <c r="AD748" s="25"/>
    </row>
    <row r="749" spans="2:30" ht="30">
      <c r="B749" s="16" t="s">
        <v>1</v>
      </c>
      <c r="C749" s="11" t="s">
        <v>30</v>
      </c>
      <c r="D749" s="8">
        <f t="shared" si="1160"/>
        <v>2500</v>
      </c>
      <c r="E749" s="8">
        <f t="shared" si="1160"/>
        <v>0</v>
      </c>
      <c r="F749" s="8">
        <f t="shared" si="1161"/>
        <v>118</v>
      </c>
      <c r="G749" s="8">
        <f t="shared" si="1161"/>
        <v>0</v>
      </c>
      <c r="H749" s="8">
        <f t="shared" si="1161"/>
        <v>0</v>
      </c>
      <c r="I749" s="8">
        <f t="shared" si="1162"/>
        <v>115.57801000000001</v>
      </c>
      <c r="J749" s="8">
        <f t="shared" si="1162"/>
        <v>0</v>
      </c>
      <c r="K749" s="8">
        <f t="shared" si="1162"/>
        <v>0</v>
      </c>
      <c r="L749" s="8">
        <f t="shared" si="1162"/>
        <v>0</v>
      </c>
      <c r="M749" s="8">
        <f t="shared" si="1163"/>
        <v>500</v>
      </c>
      <c r="N749" s="8">
        <f t="shared" si="1163"/>
        <v>0</v>
      </c>
      <c r="O749" s="8">
        <f t="shared" si="1164"/>
        <v>500</v>
      </c>
      <c r="P749" s="8">
        <f t="shared" si="1164"/>
        <v>0</v>
      </c>
      <c r="Q749" s="8">
        <f t="shared" si="1164"/>
        <v>0</v>
      </c>
      <c r="R749" s="8">
        <f t="shared" si="1165"/>
        <v>56.180219999999998</v>
      </c>
      <c r="S749" s="8">
        <f t="shared" si="1165"/>
        <v>0</v>
      </c>
      <c r="T749" s="8">
        <f t="shared" si="1165"/>
        <v>0</v>
      </c>
      <c r="U749" s="8">
        <f t="shared" si="1165"/>
        <v>0</v>
      </c>
      <c r="V749" s="8">
        <f t="shared" si="1165"/>
        <v>0</v>
      </c>
      <c r="W749" s="8">
        <f t="shared" si="1166"/>
        <v>500</v>
      </c>
      <c r="X749" s="8">
        <f t="shared" si="1166"/>
        <v>0</v>
      </c>
      <c r="Y749" s="8">
        <f t="shared" si="1167"/>
        <v>500</v>
      </c>
      <c r="Z749" s="22">
        <f t="shared" si="1167"/>
        <v>0</v>
      </c>
      <c r="AA749" s="8">
        <f t="shared" si="1137"/>
        <v>0</v>
      </c>
      <c r="AB749" s="24">
        <f t="shared" ref="AB749" si="1174">SUM(AB758)</f>
        <v>500</v>
      </c>
      <c r="AC749" s="24">
        <f t="shared" si="1106"/>
        <v>0</v>
      </c>
      <c r="AD749" s="25"/>
    </row>
    <row r="750" spans="2:30" ht="30">
      <c r="B750" s="16" t="s">
        <v>1</v>
      </c>
      <c r="C750" s="11" t="s">
        <v>31</v>
      </c>
      <c r="D750" s="8">
        <f t="shared" si="1160"/>
        <v>24300</v>
      </c>
      <c r="E750" s="8">
        <f t="shared" si="1160"/>
        <v>0</v>
      </c>
      <c r="F750" s="8">
        <f t="shared" si="1161"/>
        <v>22996.2</v>
      </c>
      <c r="G750" s="8">
        <f t="shared" si="1161"/>
        <v>0</v>
      </c>
      <c r="H750" s="8">
        <f t="shared" si="1161"/>
        <v>0</v>
      </c>
      <c r="I750" s="8">
        <f t="shared" si="1162"/>
        <v>22961.237799999999</v>
      </c>
      <c r="J750" s="8">
        <f t="shared" si="1162"/>
        <v>0</v>
      </c>
      <c r="K750" s="8">
        <f t="shared" si="1162"/>
        <v>0</v>
      </c>
      <c r="L750" s="8">
        <f t="shared" si="1162"/>
        <v>0</v>
      </c>
      <c r="M750" s="8">
        <f t="shared" si="1163"/>
        <v>15000</v>
      </c>
      <c r="N750" s="8">
        <f t="shared" si="1163"/>
        <v>0</v>
      </c>
      <c r="O750" s="8">
        <f t="shared" si="1164"/>
        <v>14419.7</v>
      </c>
      <c r="P750" s="8">
        <f t="shared" si="1164"/>
        <v>0</v>
      </c>
      <c r="Q750" s="8">
        <f t="shared" si="1164"/>
        <v>0</v>
      </c>
      <c r="R750" s="8">
        <f t="shared" si="1165"/>
        <v>10879.321</v>
      </c>
      <c r="S750" s="8">
        <f t="shared" si="1165"/>
        <v>0</v>
      </c>
      <c r="T750" s="8">
        <f t="shared" si="1165"/>
        <v>0</v>
      </c>
      <c r="U750" s="8">
        <f t="shared" si="1165"/>
        <v>0</v>
      </c>
      <c r="V750" s="8">
        <f t="shared" si="1165"/>
        <v>0</v>
      </c>
      <c r="W750" s="8">
        <f t="shared" si="1166"/>
        <v>15000</v>
      </c>
      <c r="X750" s="8">
        <f t="shared" si="1166"/>
        <v>0</v>
      </c>
      <c r="Y750" s="8">
        <f t="shared" si="1167"/>
        <v>15000</v>
      </c>
      <c r="Z750" s="22">
        <f t="shared" si="1167"/>
        <v>0</v>
      </c>
      <c r="AA750" s="8">
        <f t="shared" si="1137"/>
        <v>0</v>
      </c>
      <c r="AB750" s="24">
        <f t="shared" ref="AB750" si="1175">SUM(AB759)</f>
        <v>15000</v>
      </c>
      <c r="AC750" s="24">
        <f t="shared" si="1106"/>
        <v>0</v>
      </c>
      <c r="AD750" s="25"/>
    </row>
    <row r="751" spans="2:30">
      <c r="B751" s="16" t="s">
        <v>1</v>
      </c>
      <c r="C751" s="7" t="s">
        <v>32</v>
      </c>
      <c r="D751" s="8">
        <f t="shared" si="1160"/>
        <v>32700</v>
      </c>
      <c r="E751" s="8">
        <f t="shared" si="1160"/>
        <v>0</v>
      </c>
      <c r="F751" s="8">
        <f t="shared" si="1161"/>
        <v>38353.35</v>
      </c>
      <c r="G751" s="8">
        <f t="shared" si="1161"/>
        <v>0</v>
      </c>
      <c r="H751" s="8">
        <f t="shared" si="1161"/>
        <v>0</v>
      </c>
      <c r="I751" s="8">
        <f t="shared" si="1162"/>
        <v>38353.348109999999</v>
      </c>
      <c r="J751" s="8">
        <f t="shared" si="1162"/>
        <v>0</v>
      </c>
      <c r="K751" s="8">
        <f t="shared" si="1162"/>
        <v>0</v>
      </c>
      <c r="L751" s="8">
        <f t="shared" si="1162"/>
        <v>0</v>
      </c>
      <c r="M751" s="8">
        <f t="shared" si="1163"/>
        <v>62700</v>
      </c>
      <c r="N751" s="8">
        <f t="shared" si="1163"/>
        <v>0</v>
      </c>
      <c r="O751" s="8">
        <f t="shared" si="1164"/>
        <v>62700</v>
      </c>
      <c r="P751" s="8">
        <f t="shared" si="1164"/>
        <v>0</v>
      </c>
      <c r="Q751" s="8">
        <f t="shared" si="1164"/>
        <v>0</v>
      </c>
      <c r="R751" s="8">
        <f t="shared" si="1165"/>
        <v>13426.832270000001</v>
      </c>
      <c r="S751" s="8">
        <f t="shared" si="1165"/>
        <v>0</v>
      </c>
      <c r="T751" s="8">
        <f t="shared" si="1165"/>
        <v>0</v>
      </c>
      <c r="U751" s="8">
        <f t="shared" si="1165"/>
        <v>0</v>
      </c>
      <c r="V751" s="8">
        <f t="shared" si="1165"/>
        <v>0</v>
      </c>
      <c r="W751" s="8">
        <f t="shared" si="1166"/>
        <v>46865</v>
      </c>
      <c r="X751" s="8">
        <f t="shared" si="1166"/>
        <v>0</v>
      </c>
      <c r="Y751" s="8">
        <f t="shared" si="1167"/>
        <v>46865</v>
      </c>
      <c r="Z751" s="22">
        <f t="shared" si="1167"/>
        <v>0</v>
      </c>
      <c r="AA751" s="8">
        <f t="shared" si="1137"/>
        <v>0</v>
      </c>
      <c r="AB751" s="24">
        <f t="shared" ref="AB751" si="1176">SUM(AB760)</f>
        <v>46700</v>
      </c>
      <c r="AC751" s="24">
        <f t="shared" si="1106"/>
        <v>-165</v>
      </c>
      <c r="AD751" s="25"/>
    </row>
    <row r="752" spans="2:30" ht="30">
      <c r="B752" s="16" t="s">
        <v>260</v>
      </c>
      <c r="C752" s="5" t="s">
        <v>261</v>
      </c>
      <c r="D752" s="6">
        <f t="shared" ref="D752:Z752" si="1177">SUM(D753,D760)</f>
        <v>62700</v>
      </c>
      <c r="E752" s="6">
        <f t="shared" si="1177"/>
        <v>0</v>
      </c>
      <c r="F752" s="6">
        <f t="shared" si="1177"/>
        <v>64032.25</v>
      </c>
      <c r="G752" s="6">
        <f t="shared" si="1177"/>
        <v>0</v>
      </c>
      <c r="H752" s="6">
        <f t="shared" si="1177"/>
        <v>0</v>
      </c>
      <c r="I752" s="6">
        <f t="shared" si="1177"/>
        <v>63841.880659999995</v>
      </c>
      <c r="J752" s="6">
        <f t="shared" si="1177"/>
        <v>0</v>
      </c>
      <c r="K752" s="6">
        <f t="shared" si="1177"/>
        <v>0</v>
      </c>
      <c r="L752" s="6">
        <f t="shared" si="1177"/>
        <v>0</v>
      </c>
      <c r="M752" s="6">
        <f t="shared" si="1177"/>
        <v>81000</v>
      </c>
      <c r="N752" s="6">
        <f t="shared" si="1177"/>
        <v>0</v>
      </c>
      <c r="O752" s="6">
        <f t="shared" si="1177"/>
        <v>80419.7</v>
      </c>
      <c r="P752" s="6">
        <f t="shared" si="1177"/>
        <v>0</v>
      </c>
      <c r="Q752" s="6">
        <f t="shared" si="1177"/>
        <v>0</v>
      </c>
      <c r="R752" s="6">
        <f t="shared" si="1177"/>
        <v>25830.965690000001</v>
      </c>
      <c r="S752" s="6">
        <f t="shared" si="1177"/>
        <v>0</v>
      </c>
      <c r="T752" s="6">
        <f t="shared" si="1177"/>
        <v>0</v>
      </c>
      <c r="U752" s="6">
        <f t="shared" si="1177"/>
        <v>0</v>
      </c>
      <c r="V752" s="6">
        <f t="shared" si="1177"/>
        <v>0</v>
      </c>
      <c r="W752" s="6">
        <f t="shared" si="1177"/>
        <v>65165</v>
      </c>
      <c r="X752" s="6">
        <f t="shared" si="1177"/>
        <v>0</v>
      </c>
      <c r="Y752" s="6">
        <f t="shared" si="1177"/>
        <v>65165</v>
      </c>
      <c r="Z752" s="21">
        <f t="shared" si="1177"/>
        <v>0</v>
      </c>
      <c r="AA752" s="6">
        <f t="shared" si="1137"/>
        <v>0</v>
      </c>
      <c r="AB752" s="12">
        <f t="shared" ref="AB752" si="1178">SUM(AB753,AB760)</f>
        <v>65000</v>
      </c>
      <c r="AC752" s="12">
        <f t="shared" si="1106"/>
        <v>-165</v>
      </c>
      <c r="AD752" s="25"/>
    </row>
    <row r="753" spans="2:30">
      <c r="B753" s="16" t="s">
        <v>1</v>
      </c>
      <c r="C753" s="7" t="s">
        <v>22</v>
      </c>
      <c r="D753" s="8">
        <f t="shared" ref="D753:Z753" si="1179">SUM(D754:D756)</f>
        <v>30000</v>
      </c>
      <c r="E753" s="8">
        <f t="shared" si="1179"/>
        <v>0</v>
      </c>
      <c r="F753" s="8">
        <f t="shared" si="1179"/>
        <v>25678.9</v>
      </c>
      <c r="G753" s="8">
        <f t="shared" si="1179"/>
        <v>0</v>
      </c>
      <c r="H753" s="8">
        <f t="shared" si="1179"/>
        <v>0</v>
      </c>
      <c r="I753" s="8">
        <f t="shared" si="1179"/>
        <v>25488.53255</v>
      </c>
      <c r="J753" s="8">
        <f t="shared" si="1179"/>
        <v>0</v>
      </c>
      <c r="K753" s="8">
        <f t="shared" si="1179"/>
        <v>0</v>
      </c>
      <c r="L753" s="8">
        <f t="shared" si="1179"/>
        <v>0</v>
      </c>
      <c r="M753" s="8">
        <f t="shared" si="1179"/>
        <v>18300</v>
      </c>
      <c r="N753" s="8">
        <f t="shared" si="1179"/>
        <v>0</v>
      </c>
      <c r="O753" s="8">
        <f t="shared" si="1179"/>
        <v>17719.7</v>
      </c>
      <c r="P753" s="8">
        <f t="shared" si="1179"/>
        <v>0</v>
      </c>
      <c r="Q753" s="8">
        <f t="shared" si="1179"/>
        <v>0</v>
      </c>
      <c r="R753" s="8">
        <f t="shared" si="1179"/>
        <v>12404.13342</v>
      </c>
      <c r="S753" s="8">
        <f t="shared" si="1179"/>
        <v>0</v>
      </c>
      <c r="T753" s="8">
        <f t="shared" si="1179"/>
        <v>0</v>
      </c>
      <c r="U753" s="8">
        <f t="shared" si="1179"/>
        <v>0</v>
      </c>
      <c r="V753" s="8">
        <f t="shared" si="1179"/>
        <v>0</v>
      </c>
      <c r="W753" s="8">
        <f t="shared" si="1179"/>
        <v>18300</v>
      </c>
      <c r="X753" s="8">
        <f t="shared" si="1179"/>
        <v>0</v>
      </c>
      <c r="Y753" s="8">
        <f t="shared" si="1179"/>
        <v>18300</v>
      </c>
      <c r="Z753" s="22">
        <f t="shared" si="1179"/>
        <v>0</v>
      </c>
      <c r="AA753" s="8">
        <f t="shared" si="1137"/>
        <v>0</v>
      </c>
      <c r="AB753" s="24">
        <f t="shared" ref="AB753" si="1180">SUM(AB754:AB756)</f>
        <v>18300</v>
      </c>
      <c r="AC753" s="24">
        <f t="shared" si="1106"/>
        <v>0</v>
      </c>
      <c r="AD753" s="25"/>
    </row>
    <row r="754" spans="2:30">
      <c r="B754" s="16" t="s">
        <v>1</v>
      </c>
      <c r="C754" s="9" t="s">
        <v>24</v>
      </c>
      <c r="D754" s="8">
        <v>1200</v>
      </c>
      <c r="E754" s="8">
        <v>0</v>
      </c>
      <c r="F754" s="8">
        <v>564.70000000000005</v>
      </c>
      <c r="G754" s="8">
        <v>0</v>
      </c>
      <c r="H754" s="8">
        <v>0</v>
      </c>
      <c r="I754" s="8">
        <v>413.09674000000001</v>
      </c>
      <c r="J754" s="8">
        <v>0</v>
      </c>
      <c r="K754" s="8">
        <v>0</v>
      </c>
      <c r="L754" s="8">
        <v>0</v>
      </c>
      <c r="M754" s="8">
        <v>800</v>
      </c>
      <c r="N754" s="8">
        <v>0</v>
      </c>
      <c r="O754" s="8">
        <v>800</v>
      </c>
      <c r="P754" s="8">
        <v>0</v>
      </c>
      <c r="Q754" s="8">
        <v>0</v>
      </c>
      <c r="R754" s="8">
        <v>252.71520000000001</v>
      </c>
      <c r="S754" s="8">
        <v>0</v>
      </c>
      <c r="T754" s="8">
        <v>0</v>
      </c>
      <c r="U754" s="8">
        <v>0</v>
      </c>
      <c r="V754" s="8">
        <v>0</v>
      </c>
      <c r="W754" s="8">
        <v>800</v>
      </c>
      <c r="X754" s="8">
        <v>0</v>
      </c>
      <c r="Y754" s="8">
        <v>800</v>
      </c>
      <c r="Z754" s="22">
        <v>0</v>
      </c>
      <c r="AA754" s="8">
        <f t="shared" si="1137"/>
        <v>0</v>
      </c>
      <c r="AB754" s="24">
        <v>800</v>
      </c>
      <c r="AC754" s="24">
        <f t="shared" si="1106"/>
        <v>0</v>
      </c>
      <c r="AD754" s="25"/>
    </row>
    <row r="755" spans="2:30">
      <c r="B755" s="16" t="s">
        <v>1</v>
      </c>
      <c r="C755" s="9" t="s">
        <v>27</v>
      </c>
      <c r="D755" s="8">
        <v>2000</v>
      </c>
      <c r="E755" s="8">
        <v>0</v>
      </c>
      <c r="F755" s="8">
        <v>2000</v>
      </c>
      <c r="G755" s="8">
        <v>0</v>
      </c>
      <c r="H755" s="8">
        <v>0</v>
      </c>
      <c r="I755" s="8">
        <v>1998.62</v>
      </c>
      <c r="J755" s="8">
        <v>0</v>
      </c>
      <c r="K755" s="8">
        <v>0</v>
      </c>
      <c r="L755" s="8">
        <v>0</v>
      </c>
      <c r="M755" s="8">
        <v>2000</v>
      </c>
      <c r="N755" s="8">
        <v>0</v>
      </c>
      <c r="O755" s="8">
        <v>2000</v>
      </c>
      <c r="P755" s="8">
        <v>0</v>
      </c>
      <c r="Q755" s="8">
        <v>0</v>
      </c>
      <c r="R755" s="8">
        <v>1215.9169999999999</v>
      </c>
      <c r="S755" s="8">
        <v>0</v>
      </c>
      <c r="T755" s="8">
        <v>0</v>
      </c>
      <c r="U755" s="8">
        <v>0</v>
      </c>
      <c r="V755" s="8">
        <v>0</v>
      </c>
      <c r="W755" s="8">
        <v>2000</v>
      </c>
      <c r="X755" s="8">
        <v>0</v>
      </c>
      <c r="Y755" s="8">
        <v>2000</v>
      </c>
      <c r="Z755" s="22">
        <v>0</v>
      </c>
      <c r="AA755" s="8">
        <f t="shared" si="1137"/>
        <v>0</v>
      </c>
      <c r="AB755" s="24">
        <v>2000</v>
      </c>
      <c r="AC755" s="24">
        <f t="shared" si="1106"/>
        <v>0</v>
      </c>
      <c r="AD755" s="25"/>
    </row>
    <row r="756" spans="2:30">
      <c r="B756" s="16" t="s">
        <v>1</v>
      </c>
      <c r="C756" s="9" t="s">
        <v>28</v>
      </c>
      <c r="D756" s="8">
        <f t="shared" ref="D756:AB756" si="1181">SUM(D757)</f>
        <v>26800</v>
      </c>
      <c r="E756" s="8">
        <f t="shared" si="1181"/>
        <v>0</v>
      </c>
      <c r="F756" s="8">
        <f t="shared" si="1181"/>
        <v>23114.2</v>
      </c>
      <c r="G756" s="8">
        <f t="shared" si="1181"/>
        <v>0</v>
      </c>
      <c r="H756" s="8">
        <f t="shared" si="1181"/>
        <v>0</v>
      </c>
      <c r="I756" s="8">
        <f t="shared" si="1181"/>
        <v>23076.81581</v>
      </c>
      <c r="J756" s="8">
        <f t="shared" si="1181"/>
        <v>0</v>
      </c>
      <c r="K756" s="8">
        <f t="shared" si="1181"/>
        <v>0</v>
      </c>
      <c r="L756" s="8">
        <f t="shared" si="1181"/>
        <v>0</v>
      </c>
      <c r="M756" s="8">
        <f t="shared" si="1181"/>
        <v>15500</v>
      </c>
      <c r="N756" s="8">
        <f t="shared" si="1181"/>
        <v>0</v>
      </c>
      <c r="O756" s="8">
        <f t="shared" si="1181"/>
        <v>14919.7</v>
      </c>
      <c r="P756" s="8">
        <f t="shared" si="1181"/>
        <v>0</v>
      </c>
      <c r="Q756" s="8">
        <f t="shared" si="1181"/>
        <v>0</v>
      </c>
      <c r="R756" s="8">
        <f t="shared" si="1181"/>
        <v>10935.50122</v>
      </c>
      <c r="S756" s="8">
        <f t="shared" si="1181"/>
        <v>0</v>
      </c>
      <c r="T756" s="8">
        <f t="shared" si="1181"/>
        <v>0</v>
      </c>
      <c r="U756" s="8">
        <f t="shared" si="1181"/>
        <v>0</v>
      </c>
      <c r="V756" s="8">
        <f t="shared" si="1181"/>
        <v>0</v>
      </c>
      <c r="W756" s="8">
        <f t="shared" si="1181"/>
        <v>15500</v>
      </c>
      <c r="X756" s="8">
        <f t="shared" si="1181"/>
        <v>0</v>
      </c>
      <c r="Y756" s="8">
        <f t="shared" si="1181"/>
        <v>15500</v>
      </c>
      <c r="Z756" s="22">
        <f t="shared" si="1181"/>
        <v>0</v>
      </c>
      <c r="AA756" s="8">
        <f t="shared" si="1137"/>
        <v>0</v>
      </c>
      <c r="AB756" s="24">
        <f t="shared" si="1181"/>
        <v>15500</v>
      </c>
      <c r="AC756" s="24">
        <f t="shared" si="1106"/>
        <v>0</v>
      </c>
      <c r="AD756" s="25"/>
    </row>
    <row r="757" spans="2:30">
      <c r="B757" s="16" t="s">
        <v>1</v>
      </c>
      <c r="C757" s="10" t="s">
        <v>29</v>
      </c>
      <c r="D757" s="8">
        <f t="shared" ref="D757:Z757" si="1182">SUM(D758:D759)</f>
        <v>26800</v>
      </c>
      <c r="E757" s="8">
        <f t="shared" si="1182"/>
        <v>0</v>
      </c>
      <c r="F757" s="8">
        <f t="shared" si="1182"/>
        <v>23114.2</v>
      </c>
      <c r="G757" s="8">
        <f t="shared" si="1182"/>
        <v>0</v>
      </c>
      <c r="H757" s="8">
        <f t="shared" si="1182"/>
        <v>0</v>
      </c>
      <c r="I757" s="8">
        <f t="shared" si="1182"/>
        <v>23076.81581</v>
      </c>
      <c r="J757" s="8">
        <f t="shared" si="1182"/>
        <v>0</v>
      </c>
      <c r="K757" s="8">
        <f t="shared" si="1182"/>
        <v>0</v>
      </c>
      <c r="L757" s="8">
        <f t="shared" si="1182"/>
        <v>0</v>
      </c>
      <c r="M757" s="8">
        <f t="shared" si="1182"/>
        <v>15500</v>
      </c>
      <c r="N757" s="8">
        <f t="shared" si="1182"/>
        <v>0</v>
      </c>
      <c r="O757" s="8">
        <f t="shared" si="1182"/>
        <v>14919.7</v>
      </c>
      <c r="P757" s="8">
        <f t="shared" si="1182"/>
        <v>0</v>
      </c>
      <c r="Q757" s="8">
        <f t="shared" si="1182"/>
        <v>0</v>
      </c>
      <c r="R757" s="8">
        <f t="shared" si="1182"/>
        <v>10935.50122</v>
      </c>
      <c r="S757" s="8">
        <f t="shared" si="1182"/>
        <v>0</v>
      </c>
      <c r="T757" s="8">
        <f t="shared" si="1182"/>
        <v>0</v>
      </c>
      <c r="U757" s="8">
        <f t="shared" si="1182"/>
        <v>0</v>
      </c>
      <c r="V757" s="8">
        <f t="shared" si="1182"/>
        <v>0</v>
      </c>
      <c r="W757" s="8">
        <f t="shared" si="1182"/>
        <v>15500</v>
      </c>
      <c r="X757" s="8">
        <f t="shared" si="1182"/>
        <v>0</v>
      </c>
      <c r="Y757" s="8">
        <f t="shared" si="1182"/>
        <v>15500</v>
      </c>
      <c r="Z757" s="22">
        <f t="shared" si="1182"/>
        <v>0</v>
      </c>
      <c r="AA757" s="8">
        <f t="shared" si="1137"/>
        <v>0</v>
      </c>
      <c r="AB757" s="24">
        <f t="shared" ref="AB757" si="1183">SUM(AB758:AB759)</f>
        <v>15500</v>
      </c>
      <c r="AC757" s="24">
        <f t="shared" si="1106"/>
        <v>0</v>
      </c>
      <c r="AD757" s="25"/>
    </row>
    <row r="758" spans="2:30" ht="30">
      <c r="B758" s="16" t="s">
        <v>1</v>
      </c>
      <c r="C758" s="11" t="s">
        <v>30</v>
      </c>
      <c r="D758" s="8">
        <v>2500</v>
      </c>
      <c r="E758" s="8">
        <v>0</v>
      </c>
      <c r="F758" s="8">
        <v>118</v>
      </c>
      <c r="G758" s="8">
        <v>0</v>
      </c>
      <c r="H758" s="8">
        <v>0</v>
      </c>
      <c r="I758" s="8">
        <v>115.57801000000001</v>
      </c>
      <c r="J758" s="8">
        <v>0</v>
      </c>
      <c r="K758" s="8">
        <v>0</v>
      </c>
      <c r="L758" s="8">
        <v>0</v>
      </c>
      <c r="M758" s="8">
        <v>500</v>
      </c>
      <c r="N758" s="8">
        <v>0</v>
      </c>
      <c r="O758" s="8">
        <v>500</v>
      </c>
      <c r="P758" s="8">
        <v>0</v>
      </c>
      <c r="Q758" s="8">
        <v>0</v>
      </c>
      <c r="R758" s="8">
        <v>56.180219999999998</v>
      </c>
      <c r="S758" s="8">
        <v>0</v>
      </c>
      <c r="T758" s="8">
        <v>0</v>
      </c>
      <c r="U758" s="8">
        <v>0</v>
      </c>
      <c r="V758" s="8">
        <v>0</v>
      </c>
      <c r="W758" s="8">
        <v>500</v>
      </c>
      <c r="X758" s="8">
        <v>0</v>
      </c>
      <c r="Y758" s="8">
        <v>500</v>
      </c>
      <c r="Z758" s="22">
        <v>0</v>
      </c>
      <c r="AA758" s="8">
        <f t="shared" si="1137"/>
        <v>0</v>
      </c>
      <c r="AB758" s="24">
        <v>500</v>
      </c>
      <c r="AC758" s="24">
        <f t="shared" si="1106"/>
        <v>0</v>
      </c>
      <c r="AD758" s="25"/>
    </row>
    <row r="759" spans="2:30" ht="30">
      <c r="B759" s="16" t="s">
        <v>1</v>
      </c>
      <c r="C759" s="11" t="s">
        <v>31</v>
      </c>
      <c r="D759" s="8">
        <v>24300</v>
      </c>
      <c r="E759" s="8">
        <v>0</v>
      </c>
      <c r="F759" s="8">
        <v>22996.2</v>
      </c>
      <c r="G759" s="8">
        <v>0</v>
      </c>
      <c r="H759" s="8">
        <v>0</v>
      </c>
      <c r="I759" s="8">
        <v>22961.237799999999</v>
      </c>
      <c r="J759" s="8">
        <v>0</v>
      </c>
      <c r="K759" s="8">
        <v>0</v>
      </c>
      <c r="L759" s="8">
        <v>0</v>
      </c>
      <c r="M759" s="8">
        <v>15000</v>
      </c>
      <c r="N759" s="8">
        <v>0</v>
      </c>
      <c r="O759" s="24">
        <f>14576.7-157</f>
        <v>14419.7</v>
      </c>
      <c r="P759" s="8">
        <v>0</v>
      </c>
      <c r="Q759" s="8">
        <v>0</v>
      </c>
      <c r="R759" s="8">
        <v>10879.321</v>
      </c>
      <c r="S759" s="8">
        <v>0</v>
      </c>
      <c r="T759" s="8">
        <v>0</v>
      </c>
      <c r="U759" s="8">
        <v>0</v>
      </c>
      <c r="V759" s="8">
        <v>0</v>
      </c>
      <c r="W759" s="8">
        <f>15000</f>
        <v>15000</v>
      </c>
      <c r="X759" s="8">
        <v>0</v>
      </c>
      <c r="Y759" s="8">
        <v>15000</v>
      </c>
      <c r="Z759" s="22">
        <v>0</v>
      </c>
      <c r="AA759" s="8">
        <f t="shared" si="1137"/>
        <v>0</v>
      </c>
      <c r="AB759" s="24">
        <f>15000</f>
        <v>15000</v>
      </c>
      <c r="AC759" s="24">
        <f t="shared" si="1106"/>
        <v>0</v>
      </c>
      <c r="AD759" s="25"/>
    </row>
    <row r="760" spans="2:30">
      <c r="B760" s="16" t="s">
        <v>1</v>
      </c>
      <c r="C760" s="7" t="s">
        <v>32</v>
      </c>
      <c r="D760" s="8">
        <v>32700</v>
      </c>
      <c r="E760" s="8">
        <v>0</v>
      </c>
      <c r="F760" s="8">
        <v>38353.35</v>
      </c>
      <c r="G760" s="8">
        <v>0</v>
      </c>
      <c r="H760" s="8">
        <v>0</v>
      </c>
      <c r="I760" s="8">
        <v>38353.348109999999</v>
      </c>
      <c r="J760" s="8">
        <v>0</v>
      </c>
      <c r="K760" s="8">
        <v>0</v>
      </c>
      <c r="L760" s="8">
        <v>0</v>
      </c>
      <c r="M760" s="8">
        <v>62700</v>
      </c>
      <c r="N760" s="8">
        <v>0</v>
      </c>
      <c r="O760" s="8">
        <v>62700</v>
      </c>
      <c r="P760" s="8">
        <v>0</v>
      </c>
      <c r="Q760" s="8">
        <v>0</v>
      </c>
      <c r="R760" s="8">
        <v>13426.832270000001</v>
      </c>
      <c r="S760" s="8">
        <v>0</v>
      </c>
      <c r="T760" s="8">
        <v>0</v>
      </c>
      <c r="U760" s="8">
        <v>0</v>
      </c>
      <c r="V760" s="8">
        <v>0</v>
      </c>
      <c r="W760" s="8">
        <v>46865</v>
      </c>
      <c r="X760" s="8">
        <v>0</v>
      </c>
      <c r="Y760" s="8">
        <v>46865</v>
      </c>
      <c r="Z760" s="22">
        <v>0</v>
      </c>
      <c r="AA760" s="8">
        <f t="shared" si="1137"/>
        <v>0</v>
      </c>
      <c r="AB760" s="24">
        <f>46865-165</f>
        <v>46700</v>
      </c>
      <c r="AC760" s="24">
        <f t="shared" si="1106"/>
        <v>-165</v>
      </c>
      <c r="AD760" s="25"/>
    </row>
    <row r="761" spans="2:30" ht="30">
      <c r="B761" s="16" t="s">
        <v>262</v>
      </c>
      <c r="C761" s="5" t="s">
        <v>263</v>
      </c>
      <c r="D761" s="6">
        <f t="shared" ref="D761:Z761" si="1184">SUM(D763)</f>
        <v>0</v>
      </c>
      <c r="E761" s="6">
        <f t="shared" si="1184"/>
        <v>0</v>
      </c>
      <c r="F761" s="6">
        <f t="shared" si="1184"/>
        <v>82</v>
      </c>
      <c r="G761" s="6">
        <f t="shared" si="1184"/>
        <v>0</v>
      </c>
      <c r="H761" s="6">
        <f t="shared" si="1184"/>
        <v>0</v>
      </c>
      <c r="I761" s="6">
        <f t="shared" si="1184"/>
        <v>79.899270000000001</v>
      </c>
      <c r="J761" s="6">
        <f t="shared" si="1184"/>
        <v>0</v>
      </c>
      <c r="K761" s="6">
        <f t="shared" si="1184"/>
        <v>0</v>
      </c>
      <c r="L761" s="6">
        <f t="shared" si="1184"/>
        <v>0</v>
      </c>
      <c r="M761" s="6">
        <f t="shared" si="1184"/>
        <v>85</v>
      </c>
      <c r="N761" s="6">
        <f t="shared" si="1184"/>
        <v>0</v>
      </c>
      <c r="O761" s="6">
        <f t="shared" si="1184"/>
        <v>85</v>
      </c>
      <c r="P761" s="6">
        <f t="shared" si="1184"/>
        <v>0</v>
      </c>
      <c r="Q761" s="6">
        <f t="shared" si="1184"/>
        <v>0</v>
      </c>
      <c r="R761" s="6">
        <f t="shared" si="1184"/>
        <v>7.7965400000000002</v>
      </c>
      <c r="S761" s="6">
        <f t="shared" si="1184"/>
        <v>0</v>
      </c>
      <c r="T761" s="6">
        <f t="shared" si="1184"/>
        <v>0</v>
      </c>
      <c r="U761" s="6">
        <f t="shared" si="1184"/>
        <v>0</v>
      </c>
      <c r="V761" s="6">
        <f t="shared" si="1184"/>
        <v>0</v>
      </c>
      <c r="W761" s="6">
        <f t="shared" si="1184"/>
        <v>85</v>
      </c>
      <c r="X761" s="6">
        <f t="shared" si="1184"/>
        <v>0</v>
      </c>
      <c r="Y761" s="6">
        <f t="shared" si="1184"/>
        <v>85</v>
      </c>
      <c r="Z761" s="21">
        <f t="shared" si="1184"/>
        <v>0</v>
      </c>
      <c r="AA761" s="6">
        <f t="shared" si="1137"/>
        <v>0</v>
      </c>
      <c r="AB761" s="12">
        <f t="shared" ref="AB761" si="1185">SUM(AB763)</f>
        <v>85</v>
      </c>
      <c r="AC761" s="12">
        <f t="shared" si="1106"/>
        <v>0</v>
      </c>
      <c r="AD761" s="25"/>
    </row>
    <row r="762" spans="2:30">
      <c r="B762" s="16" t="s">
        <v>1</v>
      </c>
      <c r="C762" s="7" t="s">
        <v>21</v>
      </c>
      <c r="D762" s="8">
        <v>0</v>
      </c>
      <c r="E762" s="8">
        <v>0</v>
      </c>
      <c r="F762" s="8">
        <v>0</v>
      </c>
      <c r="G762" s="8">
        <v>0</v>
      </c>
      <c r="H762" s="8">
        <v>0</v>
      </c>
      <c r="I762" s="8">
        <v>0</v>
      </c>
      <c r="J762" s="8">
        <v>0</v>
      </c>
      <c r="K762" s="8">
        <v>0</v>
      </c>
      <c r="L762" s="8">
        <v>0</v>
      </c>
      <c r="M762" s="8">
        <v>0</v>
      </c>
      <c r="N762" s="8">
        <v>0</v>
      </c>
      <c r="O762" s="8">
        <v>0</v>
      </c>
      <c r="P762" s="8">
        <v>0</v>
      </c>
      <c r="Q762" s="8">
        <v>0</v>
      </c>
      <c r="R762" s="8">
        <v>0</v>
      </c>
      <c r="S762" s="8">
        <v>0</v>
      </c>
      <c r="T762" s="8">
        <v>0</v>
      </c>
      <c r="U762" s="8">
        <v>0</v>
      </c>
      <c r="V762" s="8">
        <v>0</v>
      </c>
      <c r="W762" s="8">
        <v>4</v>
      </c>
      <c r="X762" s="8">
        <v>0</v>
      </c>
      <c r="Y762" s="8">
        <v>4</v>
      </c>
      <c r="Z762" s="22">
        <v>0</v>
      </c>
      <c r="AA762" s="8">
        <f t="shared" si="1137"/>
        <v>0</v>
      </c>
      <c r="AB762" s="24">
        <v>4</v>
      </c>
      <c r="AC762" s="24">
        <f t="shared" si="1106"/>
        <v>0</v>
      </c>
      <c r="AD762" s="25"/>
    </row>
    <row r="763" spans="2:30">
      <c r="B763" s="16" t="s">
        <v>1</v>
      </c>
      <c r="C763" s="7" t="s">
        <v>22</v>
      </c>
      <c r="D763" s="8">
        <f t="shared" ref="D763:Z763" si="1186">SUM(D764:D765)</f>
        <v>0</v>
      </c>
      <c r="E763" s="8">
        <f t="shared" si="1186"/>
        <v>0</v>
      </c>
      <c r="F763" s="8">
        <f t="shared" si="1186"/>
        <v>82</v>
      </c>
      <c r="G763" s="8">
        <f t="shared" si="1186"/>
        <v>0</v>
      </c>
      <c r="H763" s="8">
        <f t="shared" si="1186"/>
        <v>0</v>
      </c>
      <c r="I763" s="8">
        <f t="shared" si="1186"/>
        <v>79.899270000000001</v>
      </c>
      <c r="J763" s="8">
        <f t="shared" si="1186"/>
        <v>0</v>
      </c>
      <c r="K763" s="8">
        <f t="shared" si="1186"/>
        <v>0</v>
      </c>
      <c r="L763" s="8">
        <f t="shared" si="1186"/>
        <v>0</v>
      </c>
      <c r="M763" s="8">
        <f t="shared" si="1186"/>
        <v>85</v>
      </c>
      <c r="N763" s="8">
        <f t="shared" si="1186"/>
        <v>0</v>
      </c>
      <c r="O763" s="8">
        <f t="shared" si="1186"/>
        <v>85</v>
      </c>
      <c r="P763" s="8">
        <f t="shared" si="1186"/>
        <v>0</v>
      </c>
      <c r="Q763" s="8">
        <f t="shared" si="1186"/>
        <v>0</v>
      </c>
      <c r="R763" s="8">
        <f t="shared" si="1186"/>
        <v>7.7965400000000002</v>
      </c>
      <c r="S763" s="8">
        <f t="shared" si="1186"/>
        <v>0</v>
      </c>
      <c r="T763" s="8">
        <f t="shared" si="1186"/>
        <v>0</v>
      </c>
      <c r="U763" s="8">
        <f t="shared" si="1186"/>
        <v>0</v>
      </c>
      <c r="V763" s="8">
        <f t="shared" si="1186"/>
        <v>0</v>
      </c>
      <c r="W763" s="8">
        <f t="shared" si="1186"/>
        <v>85</v>
      </c>
      <c r="X763" s="8">
        <f t="shared" si="1186"/>
        <v>0</v>
      </c>
      <c r="Y763" s="8">
        <f t="shared" si="1186"/>
        <v>85</v>
      </c>
      <c r="Z763" s="22">
        <f t="shared" si="1186"/>
        <v>0</v>
      </c>
      <c r="AA763" s="8">
        <f t="shared" si="1137"/>
        <v>0</v>
      </c>
      <c r="AB763" s="24">
        <f t="shared" ref="AB763" si="1187">SUM(AB764:AB765)</f>
        <v>85</v>
      </c>
      <c r="AC763" s="24">
        <f t="shared" si="1106"/>
        <v>0</v>
      </c>
      <c r="AD763" s="25"/>
    </row>
    <row r="764" spans="2:30">
      <c r="B764" s="16" t="s">
        <v>1</v>
      </c>
      <c r="C764" s="9" t="s">
        <v>24</v>
      </c>
      <c r="D764" s="8">
        <v>0</v>
      </c>
      <c r="E764" s="8">
        <v>0</v>
      </c>
      <c r="F764" s="8">
        <v>32</v>
      </c>
      <c r="G764" s="8">
        <v>0</v>
      </c>
      <c r="H764" s="8">
        <v>0</v>
      </c>
      <c r="I764" s="8">
        <v>29.899270000000001</v>
      </c>
      <c r="J764" s="8">
        <v>0</v>
      </c>
      <c r="K764" s="8">
        <v>0</v>
      </c>
      <c r="L764" s="8">
        <v>0</v>
      </c>
      <c r="M764" s="8">
        <v>32</v>
      </c>
      <c r="N764" s="8">
        <v>0</v>
      </c>
      <c r="O764" s="8">
        <v>85</v>
      </c>
      <c r="P764" s="8">
        <v>0</v>
      </c>
      <c r="Q764" s="8">
        <v>0</v>
      </c>
      <c r="R764" s="8">
        <v>7.7965400000000002</v>
      </c>
      <c r="S764" s="8">
        <v>0</v>
      </c>
      <c r="T764" s="8">
        <v>0</v>
      </c>
      <c r="U764" s="8">
        <v>0</v>
      </c>
      <c r="V764" s="8">
        <v>0</v>
      </c>
      <c r="W764" s="8">
        <v>85</v>
      </c>
      <c r="X764" s="8">
        <v>0</v>
      </c>
      <c r="Y764" s="8">
        <v>85</v>
      </c>
      <c r="Z764" s="22">
        <v>0</v>
      </c>
      <c r="AA764" s="8">
        <f t="shared" si="1137"/>
        <v>0</v>
      </c>
      <c r="AB764" s="24">
        <v>85</v>
      </c>
      <c r="AC764" s="24">
        <f t="shared" si="1106"/>
        <v>0</v>
      </c>
      <c r="AD764" s="25"/>
    </row>
    <row r="765" spans="2:30">
      <c r="B765" s="16" t="s">
        <v>1</v>
      </c>
      <c r="C765" s="9" t="s">
        <v>25</v>
      </c>
      <c r="D765" s="8">
        <v>0</v>
      </c>
      <c r="E765" s="8">
        <v>0</v>
      </c>
      <c r="F765" s="8">
        <v>50</v>
      </c>
      <c r="G765" s="8">
        <v>0</v>
      </c>
      <c r="H765" s="8">
        <v>0</v>
      </c>
      <c r="I765" s="8">
        <v>50</v>
      </c>
      <c r="J765" s="8">
        <v>0</v>
      </c>
      <c r="K765" s="8">
        <v>0</v>
      </c>
      <c r="L765" s="8">
        <v>0</v>
      </c>
      <c r="M765" s="8">
        <v>53</v>
      </c>
      <c r="N765" s="8">
        <v>0</v>
      </c>
      <c r="O765" s="8">
        <v>0</v>
      </c>
      <c r="P765" s="8">
        <v>0</v>
      </c>
      <c r="Q765" s="8">
        <v>0</v>
      </c>
      <c r="R765" s="8">
        <v>0</v>
      </c>
      <c r="S765" s="8">
        <v>0</v>
      </c>
      <c r="T765" s="8">
        <v>0</v>
      </c>
      <c r="U765" s="8">
        <v>0</v>
      </c>
      <c r="V765" s="8">
        <v>0</v>
      </c>
      <c r="W765" s="8">
        <v>0</v>
      </c>
      <c r="X765" s="8">
        <v>0</v>
      </c>
      <c r="Y765" s="8">
        <v>0</v>
      </c>
      <c r="Z765" s="22">
        <v>0</v>
      </c>
      <c r="AA765" s="8">
        <f t="shared" si="1137"/>
        <v>0</v>
      </c>
      <c r="AB765" s="24">
        <v>0</v>
      </c>
      <c r="AC765" s="24">
        <f t="shared" si="1106"/>
        <v>0</v>
      </c>
      <c r="AD765" s="25"/>
    </row>
    <row r="766" spans="2:30">
      <c r="B766" s="16" t="s">
        <v>264</v>
      </c>
      <c r="C766" s="5" t="s">
        <v>265</v>
      </c>
      <c r="D766" s="6">
        <f t="shared" ref="D766:AB766" si="1188">SUM(D767)</f>
        <v>0</v>
      </c>
      <c r="E766" s="6">
        <f t="shared" si="1188"/>
        <v>0</v>
      </c>
      <c r="F766" s="6">
        <f t="shared" si="1188"/>
        <v>0</v>
      </c>
      <c r="G766" s="6">
        <f t="shared" si="1188"/>
        <v>0</v>
      </c>
      <c r="H766" s="6">
        <f t="shared" si="1188"/>
        <v>0</v>
      </c>
      <c r="I766" s="6">
        <f t="shared" si="1188"/>
        <v>0</v>
      </c>
      <c r="J766" s="6">
        <f t="shared" si="1188"/>
        <v>0</v>
      </c>
      <c r="K766" s="6">
        <f t="shared" si="1188"/>
        <v>0</v>
      </c>
      <c r="L766" s="6">
        <f t="shared" si="1188"/>
        <v>0</v>
      </c>
      <c r="M766" s="6">
        <f t="shared" si="1188"/>
        <v>800</v>
      </c>
      <c r="N766" s="6">
        <f t="shared" si="1188"/>
        <v>0</v>
      </c>
      <c r="O766" s="6">
        <f t="shared" si="1188"/>
        <v>800</v>
      </c>
      <c r="P766" s="6">
        <f t="shared" si="1188"/>
        <v>0</v>
      </c>
      <c r="Q766" s="6">
        <f t="shared" si="1188"/>
        <v>0</v>
      </c>
      <c r="R766" s="6">
        <f t="shared" si="1188"/>
        <v>81.438130000000001</v>
      </c>
      <c r="S766" s="6">
        <f t="shared" si="1188"/>
        <v>0</v>
      </c>
      <c r="T766" s="6">
        <f t="shared" si="1188"/>
        <v>0</v>
      </c>
      <c r="U766" s="6">
        <f t="shared" si="1188"/>
        <v>0</v>
      </c>
      <c r="V766" s="6">
        <f t="shared" si="1188"/>
        <v>0</v>
      </c>
      <c r="W766" s="6">
        <f t="shared" si="1188"/>
        <v>1100</v>
      </c>
      <c r="X766" s="6">
        <f t="shared" si="1188"/>
        <v>0</v>
      </c>
      <c r="Y766" s="6">
        <f t="shared" si="1188"/>
        <v>1100</v>
      </c>
      <c r="Z766" s="21">
        <f t="shared" si="1188"/>
        <v>0</v>
      </c>
      <c r="AA766" s="6">
        <f t="shared" si="1137"/>
        <v>0</v>
      </c>
      <c r="AB766" s="12">
        <f t="shared" si="1188"/>
        <v>1100</v>
      </c>
      <c r="AC766" s="12">
        <f t="shared" si="1106"/>
        <v>0</v>
      </c>
      <c r="AD766" s="25"/>
    </row>
    <row r="767" spans="2:30">
      <c r="B767" s="16" t="s">
        <v>1</v>
      </c>
      <c r="C767" s="7" t="s">
        <v>22</v>
      </c>
      <c r="D767" s="8">
        <f t="shared" ref="D767:Z767" si="1189">SUM(D768:D769)</f>
        <v>0</v>
      </c>
      <c r="E767" s="8">
        <f t="shared" si="1189"/>
        <v>0</v>
      </c>
      <c r="F767" s="8">
        <f t="shared" si="1189"/>
        <v>0</v>
      </c>
      <c r="G767" s="8">
        <f t="shared" si="1189"/>
        <v>0</v>
      </c>
      <c r="H767" s="8">
        <f t="shared" si="1189"/>
        <v>0</v>
      </c>
      <c r="I767" s="8">
        <f t="shared" si="1189"/>
        <v>0</v>
      </c>
      <c r="J767" s="8">
        <f t="shared" si="1189"/>
        <v>0</v>
      </c>
      <c r="K767" s="8">
        <f t="shared" si="1189"/>
        <v>0</v>
      </c>
      <c r="L767" s="8">
        <f t="shared" si="1189"/>
        <v>0</v>
      </c>
      <c r="M767" s="8">
        <f t="shared" si="1189"/>
        <v>800</v>
      </c>
      <c r="N767" s="8">
        <f t="shared" si="1189"/>
        <v>0</v>
      </c>
      <c r="O767" s="8">
        <f t="shared" si="1189"/>
        <v>800</v>
      </c>
      <c r="P767" s="8">
        <f t="shared" si="1189"/>
        <v>0</v>
      </c>
      <c r="Q767" s="8">
        <f t="shared" si="1189"/>
        <v>0</v>
      </c>
      <c r="R767" s="8">
        <f t="shared" si="1189"/>
        <v>81.438130000000001</v>
      </c>
      <c r="S767" s="8">
        <f t="shared" si="1189"/>
        <v>0</v>
      </c>
      <c r="T767" s="8">
        <f t="shared" si="1189"/>
        <v>0</v>
      </c>
      <c r="U767" s="8">
        <f t="shared" si="1189"/>
        <v>0</v>
      </c>
      <c r="V767" s="8">
        <f t="shared" si="1189"/>
        <v>0</v>
      </c>
      <c r="W767" s="8">
        <f t="shared" si="1189"/>
        <v>1100</v>
      </c>
      <c r="X767" s="8">
        <f t="shared" si="1189"/>
        <v>0</v>
      </c>
      <c r="Y767" s="8">
        <f t="shared" si="1189"/>
        <v>1100</v>
      </c>
      <c r="Z767" s="22">
        <f t="shared" si="1189"/>
        <v>0</v>
      </c>
      <c r="AA767" s="8">
        <f t="shared" si="1137"/>
        <v>0</v>
      </c>
      <c r="AB767" s="24">
        <f t="shared" ref="AB767" si="1190">SUM(AB768:AB769)</f>
        <v>1100</v>
      </c>
      <c r="AC767" s="24">
        <f t="shared" si="1106"/>
        <v>0</v>
      </c>
      <c r="AD767" s="25"/>
    </row>
    <row r="768" spans="2:30">
      <c r="B768" s="16" t="s">
        <v>1</v>
      </c>
      <c r="C768" s="9" t="s">
        <v>24</v>
      </c>
      <c r="D768" s="8">
        <v>0</v>
      </c>
      <c r="E768" s="8">
        <v>0</v>
      </c>
      <c r="F768" s="8">
        <v>0</v>
      </c>
      <c r="G768" s="8">
        <v>0</v>
      </c>
      <c r="H768" s="8">
        <v>0</v>
      </c>
      <c r="I768" s="8">
        <v>0</v>
      </c>
      <c r="J768" s="8">
        <v>0</v>
      </c>
      <c r="K768" s="8">
        <v>0</v>
      </c>
      <c r="L768" s="8">
        <v>0</v>
      </c>
      <c r="M768" s="8">
        <v>0</v>
      </c>
      <c r="N768" s="8">
        <v>0</v>
      </c>
      <c r="O768" s="8">
        <v>2</v>
      </c>
      <c r="P768" s="8">
        <v>0</v>
      </c>
      <c r="Q768" s="8">
        <v>0</v>
      </c>
      <c r="R768" s="8">
        <v>0</v>
      </c>
      <c r="S768" s="8">
        <v>0</v>
      </c>
      <c r="T768" s="8">
        <v>0</v>
      </c>
      <c r="U768" s="8">
        <v>0</v>
      </c>
      <c r="V768" s="8">
        <v>0</v>
      </c>
      <c r="W768" s="8">
        <v>20</v>
      </c>
      <c r="X768" s="8">
        <v>0</v>
      </c>
      <c r="Y768" s="8">
        <v>20</v>
      </c>
      <c r="Z768" s="22">
        <v>0</v>
      </c>
      <c r="AA768" s="8">
        <f t="shared" si="1137"/>
        <v>0</v>
      </c>
      <c r="AB768" s="24">
        <v>20</v>
      </c>
      <c r="AC768" s="24">
        <f t="shared" si="1106"/>
        <v>0</v>
      </c>
      <c r="AD768" s="25"/>
    </row>
    <row r="769" spans="2:30">
      <c r="B769" s="16" t="s">
        <v>1</v>
      </c>
      <c r="C769" s="9" t="s">
        <v>28</v>
      </c>
      <c r="D769" s="8">
        <f t="shared" ref="D769:AB769" si="1191">SUM(D770)</f>
        <v>0</v>
      </c>
      <c r="E769" s="8">
        <f t="shared" si="1191"/>
        <v>0</v>
      </c>
      <c r="F769" s="8">
        <f t="shared" si="1191"/>
        <v>0</v>
      </c>
      <c r="G769" s="8">
        <f t="shared" si="1191"/>
        <v>0</v>
      </c>
      <c r="H769" s="8">
        <f t="shared" si="1191"/>
        <v>0</v>
      </c>
      <c r="I769" s="8">
        <f t="shared" si="1191"/>
        <v>0</v>
      </c>
      <c r="J769" s="8">
        <f t="shared" si="1191"/>
        <v>0</v>
      </c>
      <c r="K769" s="8">
        <f t="shared" si="1191"/>
        <v>0</v>
      </c>
      <c r="L769" s="8">
        <f t="shared" si="1191"/>
        <v>0</v>
      </c>
      <c r="M769" s="8">
        <f t="shared" si="1191"/>
        <v>800</v>
      </c>
      <c r="N769" s="8">
        <f t="shared" si="1191"/>
        <v>0</v>
      </c>
      <c r="O769" s="8">
        <f t="shared" si="1191"/>
        <v>798</v>
      </c>
      <c r="P769" s="8">
        <f t="shared" si="1191"/>
        <v>0</v>
      </c>
      <c r="Q769" s="8">
        <f t="shared" si="1191"/>
        <v>0</v>
      </c>
      <c r="R769" s="8">
        <f t="shared" si="1191"/>
        <v>81.438130000000001</v>
      </c>
      <c r="S769" s="8">
        <f t="shared" si="1191"/>
        <v>0</v>
      </c>
      <c r="T769" s="8">
        <f t="shared" si="1191"/>
        <v>0</v>
      </c>
      <c r="U769" s="8">
        <f t="shared" si="1191"/>
        <v>0</v>
      </c>
      <c r="V769" s="8">
        <f t="shared" si="1191"/>
        <v>0</v>
      </c>
      <c r="W769" s="8">
        <f t="shared" si="1191"/>
        <v>1080</v>
      </c>
      <c r="X769" s="8">
        <f t="shared" si="1191"/>
        <v>0</v>
      </c>
      <c r="Y769" s="8">
        <f t="shared" si="1191"/>
        <v>1080</v>
      </c>
      <c r="Z769" s="22">
        <f t="shared" si="1191"/>
        <v>0</v>
      </c>
      <c r="AA769" s="8">
        <f t="shared" si="1137"/>
        <v>0</v>
      </c>
      <c r="AB769" s="24">
        <f t="shared" si="1191"/>
        <v>1080</v>
      </c>
      <c r="AC769" s="24">
        <f t="shared" si="1106"/>
        <v>0</v>
      </c>
      <c r="AD769" s="25"/>
    </row>
    <row r="770" spans="2:30">
      <c r="B770" s="16" t="s">
        <v>1</v>
      </c>
      <c r="C770" s="10" t="s">
        <v>29</v>
      </c>
      <c r="D770" s="8">
        <f t="shared" ref="D770:Z770" si="1192">SUM(D771:D772)</f>
        <v>0</v>
      </c>
      <c r="E770" s="8">
        <f t="shared" si="1192"/>
        <v>0</v>
      </c>
      <c r="F770" s="8">
        <f t="shared" si="1192"/>
        <v>0</v>
      </c>
      <c r="G770" s="8">
        <f t="shared" si="1192"/>
        <v>0</v>
      </c>
      <c r="H770" s="8">
        <f t="shared" si="1192"/>
        <v>0</v>
      </c>
      <c r="I770" s="8">
        <f t="shared" si="1192"/>
        <v>0</v>
      </c>
      <c r="J770" s="8">
        <f t="shared" si="1192"/>
        <v>0</v>
      </c>
      <c r="K770" s="8">
        <f t="shared" si="1192"/>
        <v>0</v>
      </c>
      <c r="L770" s="8">
        <f t="shared" si="1192"/>
        <v>0</v>
      </c>
      <c r="M770" s="8">
        <f t="shared" si="1192"/>
        <v>800</v>
      </c>
      <c r="N770" s="8">
        <f t="shared" si="1192"/>
        <v>0</v>
      </c>
      <c r="O770" s="8">
        <f t="shared" si="1192"/>
        <v>798</v>
      </c>
      <c r="P770" s="8">
        <f t="shared" si="1192"/>
        <v>0</v>
      </c>
      <c r="Q770" s="8">
        <f t="shared" si="1192"/>
        <v>0</v>
      </c>
      <c r="R770" s="8">
        <f t="shared" si="1192"/>
        <v>81.438130000000001</v>
      </c>
      <c r="S770" s="8">
        <f t="shared" si="1192"/>
        <v>0</v>
      </c>
      <c r="T770" s="8">
        <f t="shared" si="1192"/>
        <v>0</v>
      </c>
      <c r="U770" s="8">
        <f t="shared" si="1192"/>
        <v>0</v>
      </c>
      <c r="V770" s="8">
        <f t="shared" si="1192"/>
        <v>0</v>
      </c>
      <c r="W770" s="8">
        <f t="shared" si="1192"/>
        <v>1080</v>
      </c>
      <c r="X770" s="8">
        <f t="shared" si="1192"/>
        <v>0</v>
      </c>
      <c r="Y770" s="8">
        <f t="shared" si="1192"/>
        <v>1080</v>
      </c>
      <c r="Z770" s="22">
        <f t="shared" si="1192"/>
        <v>0</v>
      </c>
      <c r="AA770" s="8">
        <f t="shared" si="1137"/>
        <v>0</v>
      </c>
      <c r="AB770" s="24">
        <f t="shared" ref="AB770" si="1193">SUM(AB771:AB772)</f>
        <v>1080</v>
      </c>
      <c r="AC770" s="24">
        <f t="shared" si="1106"/>
        <v>0</v>
      </c>
      <c r="AD770" s="25"/>
    </row>
    <row r="771" spans="2:30" ht="30">
      <c r="B771" s="16" t="s">
        <v>1</v>
      </c>
      <c r="C771" s="11" t="s">
        <v>30</v>
      </c>
      <c r="D771" s="8">
        <v>0</v>
      </c>
      <c r="E771" s="8">
        <v>0</v>
      </c>
      <c r="F771" s="8">
        <v>0</v>
      </c>
      <c r="G771" s="8">
        <v>0</v>
      </c>
      <c r="H771" s="8">
        <v>0</v>
      </c>
      <c r="I771" s="8">
        <v>0</v>
      </c>
      <c r="J771" s="8">
        <v>0</v>
      </c>
      <c r="K771" s="8">
        <v>0</v>
      </c>
      <c r="L771" s="8">
        <v>0</v>
      </c>
      <c r="M771" s="8">
        <v>200</v>
      </c>
      <c r="N771" s="8">
        <v>0</v>
      </c>
      <c r="O771" s="8">
        <v>198</v>
      </c>
      <c r="P771" s="8">
        <v>0</v>
      </c>
      <c r="Q771" s="8">
        <v>0</v>
      </c>
      <c r="R771" s="8">
        <v>22.066130000000001</v>
      </c>
      <c r="S771" s="8">
        <v>0</v>
      </c>
      <c r="T771" s="8">
        <v>0</v>
      </c>
      <c r="U771" s="8">
        <v>0</v>
      </c>
      <c r="V771" s="8">
        <v>0</v>
      </c>
      <c r="W771" s="8">
        <v>300</v>
      </c>
      <c r="X771" s="8">
        <v>0</v>
      </c>
      <c r="Y771" s="8">
        <v>300</v>
      </c>
      <c r="Z771" s="22">
        <v>0</v>
      </c>
      <c r="AA771" s="8">
        <f t="shared" si="1137"/>
        <v>0</v>
      </c>
      <c r="AB771" s="24">
        <v>300</v>
      </c>
      <c r="AC771" s="24">
        <f t="shared" si="1106"/>
        <v>0</v>
      </c>
      <c r="AD771" s="25"/>
    </row>
    <row r="772" spans="2:30" ht="30">
      <c r="B772" s="16" t="s">
        <v>1</v>
      </c>
      <c r="C772" s="11" t="s">
        <v>31</v>
      </c>
      <c r="D772" s="8">
        <v>0</v>
      </c>
      <c r="E772" s="8">
        <v>0</v>
      </c>
      <c r="F772" s="8">
        <v>0</v>
      </c>
      <c r="G772" s="8">
        <v>0</v>
      </c>
      <c r="H772" s="8">
        <v>0</v>
      </c>
      <c r="I772" s="8">
        <v>0</v>
      </c>
      <c r="J772" s="8">
        <v>0</v>
      </c>
      <c r="K772" s="8">
        <v>0</v>
      </c>
      <c r="L772" s="8">
        <v>0</v>
      </c>
      <c r="M772" s="8">
        <v>600</v>
      </c>
      <c r="N772" s="8">
        <v>0</v>
      </c>
      <c r="O772" s="8">
        <v>600</v>
      </c>
      <c r="P772" s="8">
        <v>0</v>
      </c>
      <c r="Q772" s="8">
        <v>0</v>
      </c>
      <c r="R772" s="8">
        <v>59.372</v>
      </c>
      <c r="S772" s="8">
        <v>0</v>
      </c>
      <c r="T772" s="8">
        <v>0</v>
      </c>
      <c r="U772" s="8">
        <v>0</v>
      </c>
      <c r="V772" s="8">
        <v>0</v>
      </c>
      <c r="W772" s="8">
        <v>780</v>
      </c>
      <c r="X772" s="8">
        <v>0</v>
      </c>
      <c r="Y772" s="8">
        <v>780</v>
      </c>
      <c r="Z772" s="22">
        <v>0</v>
      </c>
      <c r="AA772" s="8">
        <f t="shared" si="1137"/>
        <v>0</v>
      </c>
      <c r="AB772" s="24">
        <v>780</v>
      </c>
      <c r="AC772" s="24">
        <f t="shared" si="1106"/>
        <v>0</v>
      </c>
      <c r="AD772" s="25"/>
    </row>
    <row r="773" spans="2:30" ht="60">
      <c r="B773" s="16" t="s">
        <v>266</v>
      </c>
      <c r="C773" s="5" t="s">
        <v>267</v>
      </c>
      <c r="D773" s="6">
        <f t="shared" ref="D773:Z773" si="1194">SUM(D774,D780)</f>
        <v>0</v>
      </c>
      <c r="E773" s="6">
        <f t="shared" si="1194"/>
        <v>0</v>
      </c>
      <c r="F773" s="6">
        <f t="shared" si="1194"/>
        <v>210.655</v>
      </c>
      <c r="G773" s="6">
        <f t="shared" si="1194"/>
        <v>0</v>
      </c>
      <c r="H773" s="6">
        <f t="shared" si="1194"/>
        <v>0</v>
      </c>
      <c r="I773" s="6">
        <f t="shared" si="1194"/>
        <v>0</v>
      </c>
      <c r="J773" s="6">
        <f t="shared" si="1194"/>
        <v>0</v>
      </c>
      <c r="K773" s="6">
        <f t="shared" si="1194"/>
        <v>0</v>
      </c>
      <c r="L773" s="6">
        <f t="shared" si="1194"/>
        <v>0</v>
      </c>
      <c r="M773" s="6">
        <f t="shared" si="1194"/>
        <v>0</v>
      </c>
      <c r="N773" s="6">
        <f t="shared" si="1194"/>
        <v>0</v>
      </c>
      <c r="O773" s="6">
        <f t="shared" si="1194"/>
        <v>580.29999999999995</v>
      </c>
      <c r="P773" s="6">
        <f t="shared" si="1194"/>
        <v>0</v>
      </c>
      <c r="Q773" s="6">
        <f t="shared" si="1194"/>
        <v>0</v>
      </c>
      <c r="R773" s="6">
        <f t="shared" si="1194"/>
        <v>423.03244000000001</v>
      </c>
      <c r="S773" s="6">
        <f t="shared" si="1194"/>
        <v>0</v>
      </c>
      <c r="T773" s="6">
        <f t="shared" si="1194"/>
        <v>15257.5</v>
      </c>
      <c r="U773" s="6">
        <f t="shared" si="1194"/>
        <v>0</v>
      </c>
      <c r="V773" s="6">
        <f t="shared" si="1194"/>
        <v>0</v>
      </c>
      <c r="W773" s="6">
        <f t="shared" si="1194"/>
        <v>0</v>
      </c>
      <c r="X773" s="6">
        <f t="shared" si="1194"/>
        <v>0</v>
      </c>
      <c r="Y773" s="6">
        <f t="shared" si="1194"/>
        <v>0</v>
      </c>
      <c r="Z773" s="21">
        <f t="shared" si="1194"/>
        <v>0</v>
      </c>
      <c r="AA773" s="6">
        <f t="shared" si="1137"/>
        <v>0</v>
      </c>
      <c r="AB773" s="12">
        <f t="shared" ref="AB773" si="1195">SUM(AB774,AB780)</f>
        <v>0</v>
      </c>
      <c r="AC773" s="12">
        <f t="shared" si="1106"/>
        <v>0</v>
      </c>
      <c r="AD773" s="25"/>
    </row>
    <row r="774" spans="2:30">
      <c r="B774" s="16" t="s">
        <v>1</v>
      </c>
      <c r="C774" s="7" t="s">
        <v>22</v>
      </c>
      <c r="D774" s="8">
        <f t="shared" ref="D774:Z774" si="1196">SUM(D775:D776)</f>
        <v>0</v>
      </c>
      <c r="E774" s="8">
        <f t="shared" si="1196"/>
        <v>0</v>
      </c>
      <c r="F774" s="8">
        <f t="shared" si="1196"/>
        <v>201.155</v>
      </c>
      <c r="G774" s="8">
        <f t="shared" si="1196"/>
        <v>0</v>
      </c>
      <c r="H774" s="8">
        <f t="shared" si="1196"/>
        <v>0</v>
      </c>
      <c r="I774" s="8">
        <f t="shared" si="1196"/>
        <v>0</v>
      </c>
      <c r="J774" s="8">
        <f t="shared" si="1196"/>
        <v>0</v>
      </c>
      <c r="K774" s="8">
        <f t="shared" si="1196"/>
        <v>0</v>
      </c>
      <c r="L774" s="8">
        <f t="shared" si="1196"/>
        <v>0</v>
      </c>
      <c r="M774" s="8">
        <f t="shared" si="1196"/>
        <v>0</v>
      </c>
      <c r="N774" s="8">
        <f t="shared" si="1196"/>
        <v>0</v>
      </c>
      <c r="O774" s="8">
        <f t="shared" si="1196"/>
        <v>580.29999999999995</v>
      </c>
      <c r="P774" s="8">
        <f t="shared" si="1196"/>
        <v>0</v>
      </c>
      <c r="Q774" s="8">
        <f t="shared" si="1196"/>
        <v>0</v>
      </c>
      <c r="R774" s="8">
        <f t="shared" si="1196"/>
        <v>423.03244000000001</v>
      </c>
      <c r="S774" s="8">
        <f t="shared" si="1196"/>
        <v>0</v>
      </c>
      <c r="T774" s="8">
        <f t="shared" si="1196"/>
        <v>3200</v>
      </c>
      <c r="U774" s="8">
        <f t="shared" si="1196"/>
        <v>0</v>
      </c>
      <c r="V774" s="8">
        <f t="shared" si="1196"/>
        <v>0</v>
      </c>
      <c r="W774" s="8">
        <f t="shared" si="1196"/>
        <v>0</v>
      </c>
      <c r="X774" s="8">
        <f t="shared" si="1196"/>
        <v>0</v>
      </c>
      <c r="Y774" s="8">
        <f t="shared" si="1196"/>
        <v>0</v>
      </c>
      <c r="Z774" s="22">
        <f t="shared" si="1196"/>
        <v>0</v>
      </c>
      <c r="AA774" s="8">
        <f t="shared" si="1137"/>
        <v>0</v>
      </c>
      <c r="AB774" s="24">
        <f t="shared" ref="AB774" si="1197">SUM(AB775:AB776)</f>
        <v>0</v>
      </c>
      <c r="AC774" s="24">
        <f t="shared" si="1106"/>
        <v>0</v>
      </c>
      <c r="AD774" s="25"/>
    </row>
    <row r="775" spans="2:30">
      <c r="B775" s="16" t="s">
        <v>1</v>
      </c>
      <c r="C775" s="9" t="s">
        <v>24</v>
      </c>
      <c r="D775" s="8">
        <v>0</v>
      </c>
      <c r="E775" s="8">
        <v>0</v>
      </c>
      <c r="F775" s="8">
        <v>0</v>
      </c>
      <c r="G775" s="8">
        <v>0</v>
      </c>
      <c r="H775" s="8">
        <v>0</v>
      </c>
      <c r="I775" s="8">
        <v>0</v>
      </c>
      <c r="J775" s="8">
        <v>0</v>
      </c>
      <c r="K775" s="8">
        <v>0</v>
      </c>
      <c r="L775" s="8">
        <v>0</v>
      </c>
      <c r="M775" s="8">
        <v>0</v>
      </c>
      <c r="N775" s="8">
        <v>0</v>
      </c>
      <c r="O775" s="8">
        <v>0</v>
      </c>
      <c r="P775" s="8">
        <v>0</v>
      </c>
      <c r="Q775" s="8">
        <v>0</v>
      </c>
      <c r="R775" s="8">
        <v>0</v>
      </c>
      <c r="S775" s="8">
        <v>0</v>
      </c>
      <c r="T775" s="8">
        <v>200</v>
      </c>
      <c r="U775" s="8">
        <v>0</v>
      </c>
      <c r="V775" s="8">
        <v>0</v>
      </c>
      <c r="W775" s="8">
        <v>0</v>
      </c>
      <c r="X775" s="8">
        <v>0</v>
      </c>
      <c r="Y775" s="8">
        <v>0</v>
      </c>
      <c r="Z775" s="22">
        <v>0</v>
      </c>
      <c r="AA775" s="8">
        <f t="shared" si="1137"/>
        <v>0</v>
      </c>
      <c r="AB775" s="24">
        <v>0</v>
      </c>
      <c r="AC775" s="24">
        <f t="shared" ref="AC775:AC780" si="1198">AB775-Y775</f>
        <v>0</v>
      </c>
      <c r="AD775" s="25"/>
    </row>
    <row r="776" spans="2:30">
      <c r="B776" s="16" t="s">
        <v>1</v>
      </c>
      <c r="C776" s="9" t="s">
        <v>28</v>
      </c>
      <c r="D776" s="8">
        <f t="shared" ref="D776:AB776" si="1199">SUM(D777)</f>
        <v>0</v>
      </c>
      <c r="E776" s="8">
        <f t="shared" si="1199"/>
        <v>0</v>
      </c>
      <c r="F776" s="8">
        <f t="shared" si="1199"/>
        <v>201.155</v>
      </c>
      <c r="G776" s="8">
        <f t="shared" si="1199"/>
        <v>0</v>
      </c>
      <c r="H776" s="8">
        <f t="shared" si="1199"/>
        <v>0</v>
      </c>
      <c r="I776" s="8">
        <f t="shared" si="1199"/>
        <v>0</v>
      </c>
      <c r="J776" s="8">
        <f t="shared" si="1199"/>
        <v>0</v>
      </c>
      <c r="K776" s="8">
        <f t="shared" si="1199"/>
        <v>0</v>
      </c>
      <c r="L776" s="8">
        <f t="shared" si="1199"/>
        <v>0</v>
      </c>
      <c r="M776" s="8">
        <f t="shared" si="1199"/>
        <v>0</v>
      </c>
      <c r="N776" s="8">
        <f t="shared" si="1199"/>
        <v>0</v>
      </c>
      <c r="O776" s="8">
        <f t="shared" si="1199"/>
        <v>580.29999999999995</v>
      </c>
      <c r="P776" s="8">
        <f t="shared" si="1199"/>
        <v>0</v>
      </c>
      <c r="Q776" s="8">
        <f t="shared" si="1199"/>
        <v>0</v>
      </c>
      <c r="R776" s="8">
        <f t="shared" si="1199"/>
        <v>423.03244000000001</v>
      </c>
      <c r="S776" s="8">
        <f t="shared" si="1199"/>
        <v>0</v>
      </c>
      <c r="T776" s="8">
        <f t="shared" si="1199"/>
        <v>3000</v>
      </c>
      <c r="U776" s="8">
        <f t="shared" si="1199"/>
        <v>0</v>
      </c>
      <c r="V776" s="8">
        <f t="shared" si="1199"/>
        <v>0</v>
      </c>
      <c r="W776" s="8">
        <f t="shared" si="1199"/>
        <v>0</v>
      </c>
      <c r="X776" s="8">
        <f t="shared" si="1199"/>
        <v>0</v>
      </c>
      <c r="Y776" s="8">
        <f t="shared" si="1199"/>
        <v>0</v>
      </c>
      <c r="Z776" s="22">
        <f t="shared" si="1199"/>
        <v>0</v>
      </c>
      <c r="AA776" s="8">
        <f t="shared" si="1137"/>
        <v>0</v>
      </c>
      <c r="AB776" s="24">
        <f t="shared" si="1199"/>
        <v>0</v>
      </c>
      <c r="AC776" s="24">
        <f t="shared" si="1198"/>
        <v>0</v>
      </c>
      <c r="AD776" s="25"/>
    </row>
    <row r="777" spans="2:30">
      <c r="B777" s="16" t="s">
        <v>1</v>
      </c>
      <c r="C777" s="10" t="s">
        <v>29</v>
      </c>
      <c r="D777" s="8">
        <f t="shared" ref="D777:Z777" si="1200">SUM(D778:D779)</f>
        <v>0</v>
      </c>
      <c r="E777" s="8">
        <f t="shared" si="1200"/>
        <v>0</v>
      </c>
      <c r="F777" s="8">
        <f t="shared" si="1200"/>
        <v>201.155</v>
      </c>
      <c r="G777" s="8">
        <f t="shared" si="1200"/>
        <v>0</v>
      </c>
      <c r="H777" s="8">
        <f t="shared" si="1200"/>
        <v>0</v>
      </c>
      <c r="I777" s="8">
        <f t="shared" si="1200"/>
        <v>0</v>
      </c>
      <c r="J777" s="8">
        <f t="shared" si="1200"/>
        <v>0</v>
      </c>
      <c r="K777" s="8">
        <f t="shared" si="1200"/>
        <v>0</v>
      </c>
      <c r="L777" s="8">
        <f t="shared" si="1200"/>
        <v>0</v>
      </c>
      <c r="M777" s="8">
        <f t="shared" si="1200"/>
        <v>0</v>
      </c>
      <c r="N777" s="8">
        <f t="shared" si="1200"/>
        <v>0</v>
      </c>
      <c r="O777" s="8">
        <f t="shared" si="1200"/>
        <v>580.29999999999995</v>
      </c>
      <c r="P777" s="8">
        <f t="shared" si="1200"/>
        <v>0</v>
      </c>
      <c r="Q777" s="8">
        <f t="shared" si="1200"/>
        <v>0</v>
      </c>
      <c r="R777" s="8">
        <f t="shared" si="1200"/>
        <v>423.03244000000001</v>
      </c>
      <c r="S777" s="8">
        <f t="shared" si="1200"/>
        <v>0</v>
      </c>
      <c r="T777" s="8">
        <f t="shared" si="1200"/>
        <v>3000</v>
      </c>
      <c r="U777" s="8">
        <f t="shared" si="1200"/>
        <v>0</v>
      </c>
      <c r="V777" s="8">
        <f t="shared" si="1200"/>
        <v>0</v>
      </c>
      <c r="W777" s="8">
        <f t="shared" si="1200"/>
        <v>0</v>
      </c>
      <c r="X777" s="8">
        <f t="shared" si="1200"/>
        <v>0</v>
      </c>
      <c r="Y777" s="8">
        <f t="shared" si="1200"/>
        <v>0</v>
      </c>
      <c r="Z777" s="22">
        <f t="shared" si="1200"/>
        <v>0</v>
      </c>
      <c r="AA777" s="8">
        <f t="shared" si="1137"/>
        <v>0</v>
      </c>
      <c r="AB777" s="24">
        <f t="shared" ref="AB777" si="1201">SUM(AB778:AB779)</f>
        <v>0</v>
      </c>
      <c r="AC777" s="24">
        <f t="shared" si="1198"/>
        <v>0</v>
      </c>
      <c r="AD777" s="25"/>
    </row>
    <row r="778" spans="2:30" ht="30">
      <c r="B778" s="16" t="s">
        <v>1</v>
      </c>
      <c r="C778" s="11" t="s">
        <v>30</v>
      </c>
      <c r="D778" s="8">
        <v>0</v>
      </c>
      <c r="E778" s="8">
        <v>0</v>
      </c>
      <c r="F778" s="8">
        <v>1.37</v>
      </c>
      <c r="G778" s="8">
        <v>0</v>
      </c>
      <c r="H778" s="8">
        <v>0</v>
      </c>
      <c r="I778" s="8">
        <v>0</v>
      </c>
      <c r="J778" s="8">
        <v>0</v>
      </c>
      <c r="K778" s="8">
        <v>0</v>
      </c>
      <c r="L778" s="8">
        <v>0</v>
      </c>
      <c r="M778" s="8">
        <v>0</v>
      </c>
      <c r="N778" s="8">
        <v>0</v>
      </c>
      <c r="O778" s="8">
        <v>580.29999999999995</v>
      </c>
      <c r="P778" s="8">
        <v>0</v>
      </c>
      <c r="Q778" s="8">
        <v>0</v>
      </c>
      <c r="R778" s="8">
        <v>423.03244000000001</v>
      </c>
      <c r="S778" s="8">
        <v>0</v>
      </c>
      <c r="T778" s="8">
        <v>3000</v>
      </c>
      <c r="U778" s="8">
        <v>0</v>
      </c>
      <c r="V778" s="8">
        <v>0</v>
      </c>
      <c r="W778" s="8">
        <v>0</v>
      </c>
      <c r="X778" s="8">
        <v>0</v>
      </c>
      <c r="Y778" s="8">
        <v>0</v>
      </c>
      <c r="Z778" s="22">
        <v>0</v>
      </c>
      <c r="AA778" s="8">
        <f t="shared" si="1137"/>
        <v>0</v>
      </c>
      <c r="AB778" s="24">
        <v>0</v>
      </c>
      <c r="AC778" s="24">
        <f t="shared" si="1198"/>
        <v>0</v>
      </c>
      <c r="AD778" s="25"/>
    </row>
    <row r="779" spans="2:30" ht="30">
      <c r="B779" s="16" t="s">
        <v>1</v>
      </c>
      <c r="C779" s="11" t="s">
        <v>31</v>
      </c>
      <c r="D779" s="8">
        <v>0</v>
      </c>
      <c r="E779" s="8">
        <v>0</v>
      </c>
      <c r="F779" s="8">
        <v>199.785</v>
      </c>
      <c r="G779" s="8">
        <v>0</v>
      </c>
      <c r="H779" s="8">
        <v>0</v>
      </c>
      <c r="I779" s="8">
        <v>0</v>
      </c>
      <c r="J779" s="8">
        <v>0</v>
      </c>
      <c r="K779" s="8">
        <v>0</v>
      </c>
      <c r="L779" s="8">
        <v>0</v>
      </c>
      <c r="M779" s="8">
        <v>0</v>
      </c>
      <c r="N779" s="8">
        <v>0</v>
      </c>
      <c r="O779" s="8">
        <v>0</v>
      </c>
      <c r="P779" s="8">
        <v>0</v>
      </c>
      <c r="Q779" s="8">
        <v>0</v>
      </c>
      <c r="R779" s="8">
        <v>0</v>
      </c>
      <c r="S779" s="8">
        <v>0</v>
      </c>
      <c r="T779" s="8">
        <v>0</v>
      </c>
      <c r="U779" s="8">
        <v>0</v>
      </c>
      <c r="V779" s="8">
        <v>0</v>
      </c>
      <c r="W779" s="8">
        <v>0</v>
      </c>
      <c r="X779" s="8">
        <v>0</v>
      </c>
      <c r="Y779" s="8">
        <v>0</v>
      </c>
      <c r="Z779" s="22">
        <v>0</v>
      </c>
      <c r="AA779" s="8">
        <f t="shared" si="1137"/>
        <v>0</v>
      </c>
      <c r="AB779" s="24">
        <v>0</v>
      </c>
      <c r="AC779" s="24">
        <f t="shared" si="1198"/>
        <v>0</v>
      </c>
      <c r="AD779" s="25"/>
    </row>
    <row r="780" spans="2:30" ht="15.75" thickBot="1">
      <c r="B780" s="17" t="s">
        <v>1</v>
      </c>
      <c r="C780" s="18" t="s">
        <v>32</v>
      </c>
      <c r="D780" s="19">
        <v>0</v>
      </c>
      <c r="E780" s="19">
        <v>0</v>
      </c>
      <c r="F780" s="19">
        <v>9.5</v>
      </c>
      <c r="G780" s="19">
        <v>0</v>
      </c>
      <c r="H780" s="19">
        <v>0</v>
      </c>
      <c r="I780" s="19">
        <v>0</v>
      </c>
      <c r="J780" s="19">
        <v>0</v>
      </c>
      <c r="K780" s="19">
        <v>0</v>
      </c>
      <c r="L780" s="19">
        <v>0</v>
      </c>
      <c r="M780" s="19">
        <v>0</v>
      </c>
      <c r="N780" s="19">
        <v>0</v>
      </c>
      <c r="O780" s="19">
        <v>0</v>
      </c>
      <c r="P780" s="19">
        <v>0</v>
      </c>
      <c r="Q780" s="19">
        <v>0</v>
      </c>
      <c r="R780" s="19">
        <v>0</v>
      </c>
      <c r="S780" s="19">
        <v>0</v>
      </c>
      <c r="T780" s="19">
        <v>12057.5</v>
      </c>
      <c r="U780" s="19">
        <v>0</v>
      </c>
      <c r="V780" s="19">
        <v>0</v>
      </c>
      <c r="W780" s="19">
        <v>0</v>
      </c>
      <c r="X780" s="19">
        <v>0</v>
      </c>
      <c r="Y780" s="19">
        <v>0</v>
      </c>
      <c r="Z780" s="23">
        <v>0</v>
      </c>
      <c r="AA780" s="19">
        <f t="shared" si="1137"/>
        <v>0</v>
      </c>
      <c r="AB780" s="250">
        <v>0</v>
      </c>
      <c r="AC780" s="250">
        <f t="shared" si="1198"/>
        <v>0</v>
      </c>
      <c r="AD780" s="26"/>
    </row>
  </sheetData>
  <mergeCells count="17">
    <mergeCell ref="B2:C2"/>
    <mergeCell ref="D4:E4"/>
    <mergeCell ref="F4:H4"/>
    <mergeCell ref="I4:L4"/>
    <mergeCell ref="M4:N4"/>
    <mergeCell ref="AD34:AD46"/>
    <mergeCell ref="AD58:AD68"/>
    <mergeCell ref="AD78:AD89"/>
    <mergeCell ref="O4:Q4"/>
    <mergeCell ref="R4:V4"/>
    <mergeCell ref="W4:X4"/>
    <mergeCell ref="Y4:Z4"/>
    <mergeCell ref="AD600:AD602"/>
    <mergeCell ref="AD182:AD193"/>
    <mergeCell ref="AD194:AD205"/>
    <mergeCell ref="AD171:AD181"/>
    <mergeCell ref="AD592:AD599"/>
  </mergeCells>
  <pageMargins left="0" right="0" top="0" bottom="0" header="0" footer="0"/>
  <pageSetup scale="52" fitToHeight="0" orientation="landscape"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42"/>
  <sheetViews>
    <sheetView topLeftCell="C1" workbookViewId="0">
      <selection activeCell="M6" sqref="M6"/>
    </sheetView>
  </sheetViews>
  <sheetFormatPr defaultRowHeight="15"/>
  <cols>
    <col min="1" max="1" width="4.28515625" style="111" customWidth="1"/>
    <col min="2" max="2" width="11.28515625" style="111" customWidth="1"/>
    <col min="3" max="3" width="50.85546875" style="111" customWidth="1"/>
    <col min="4" max="4" width="16.7109375" style="111" customWidth="1"/>
    <col min="5" max="5" width="18.42578125" style="111" customWidth="1"/>
    <col min="6" max="6" width="15.85546875" style="111" bestFit="1" customWidth="1"/>
    <col min="7" max="9" width="18.42578125" style="111" customWidth="1"/>
    <col min="10" max="10" width="15.5703125" style="111" customWidth="1"/>
    <col min="11" max="11" width="15.140625" style="111" customWidth="1"/>
    <col min="12" max="12" width="16.28515625" style="111" customWidth="1"/>
    <col min="13" max="13" width="76.85546875" style="111" customWidth="1"/>
    <col min="14" max="256" width="9.140625" style="111"/>
    <col min="257" max="257" width="4.28515625" style="111" customWidth="1"/>
    <col min="258" max="258" width="11.28515625" style="111" customWidth="1"/>
    <col min="259" max="259" width="50.85546875" style="111" customWidth="1"/>
    <col min="260" max="260" width="16.7109375" style="111" customWidth="1"/>
    <col min="261" max="261" width="18.42578125" style="111" customWidth="1"/>
    <col min="262" max="262" width="15.85546875" style="111" bestFit="1" customWidth="1"/>
    <col min="263" max="265" width="18.42578125" style="111" customWidth="1"/>
    <col min="266" max="266" width="15.5703125" style="111" customWidth="1"/>
    <col min="267" max="267" width="15.140625" style="111" customWidth="1"/>
    <col min="268" max="268" width="16.28515625" style="111" customWidth="1"/>
    <col min="269" max="269" width="76.85546875" style="111" customWidth="1"/>
    <col min="270" max="512" width="9.140625" style="111"/>
    <col min="513" max="513" width="4.28515625" style="111" customWidth="1"/>
    <col min="514" max="514" width="11.28515625" style="111" customWidth="1"/>
    <col min="515" max="515" width="50.85546875" style="111" customWidth="1"/>
    <col min="516" max="516" width="16.7109375" style="111" customWidth="1"/>
    <col min="517" max="517" width="18.42578125" style="111" customWidth="1"/>
    <col min="518" max="518" width="15.85546875" style="111" bestFit="1" customWidth="1"/>
    <col min="519" max="521" width="18.42578125" style="111" customWidth="1"/>
    <col min="522" max="522" width="15.5703125" style="111" customWidth="1"/>
    <col min="523" max="523" width="15.140625" style="111" customWidth="1"/>
    <col min="524" max="524" width="16.28515625" style="111" customWidth="1"/>
    <col min="525" max="525" width="76.85546875" style="111" customWidth="1"/>
    <col min="526" max="768" width="9.140625" style="111"/>
    <col min="769" max="769" width="4.28515625" style="111" customWidth="1"/>
    <col min="770" max="770" width="11.28515625" style="111" customWidth="1"/>
    <col min="771" max="771" width="50.85546875" style="111" customWidth="1"/>
    <col min="772" max="772" width="16.7109375" style="111" customWidth="1"/>
    <col min="773" max="773" width="18.42578125" style="111" customWidth="1"/>
    <col min="774" max="774" width="15.85546875" style="111" bestFit="1" customWidth="1"/>
    <col min="775" max="777" width="18.42578125" style="111" customWidth="1"/>
    <col min="778" max="778" width="15.5703125" style="111" customWidth="1"/>
    <col min="779" max="779" width="15.140625" style="111" customWidth="1"/>
    <col min="780" max="780" width="16.28515625" style="111" customWidth="1"/>
    <col min="781" max="781" width="76.85546875" style="111" customWidth="1"/>
    <col min="782" max="1024" width="9.140625" style="111"/>
    <col min="1025" max="1025" width="4.28515625" style="111" customWidth="1"/>
    <col min="1026" max="1026" width="11.28515625" style="111" customWidth="1"/>
    <col min="1027" max="1027" width="50.85546875" style="111" customWidth="1"/>
    <col min="1028" max="1028" width="16.7109375" style="111" customWidth="1"/>
    <col min="1029" max="1029" width="18.42578125" style="111" customWidth="1"/>
    <col min="1030" max="1030" width="15.85546875" style="111" bestFit="1" customWidth="1"/>
    <col min="1031" max="1033" width="18.42578125" style="111" customWidth="1"/>
    <col min="1034" max="1034" width="15.5703125" style="111" customWidth="1"/>
    <col min="1035" max="1035" width="15.140625" style="111" customWidth="1"/>
    <col min="1036" max="1036" width="16.28515625" style="111" customWidth="1"/>
    <col min="1037" max="1037" width="76.85546875" style="111" customWidth="1"/>
    <col min="1038" max="1280" width="9.140625" style="111"/>
    <col min="1281" max="1281" width="4.28515625" style="111" customWidth="1"/>
    <col min="1282" max="1282" width="11.28515625" style="111" customWidth="1"/>
    <col min="1283" max="1283" width="50.85546875" style="111" customWidth="1"/>
    <col min="1284" max="1284" width="16.7109375" style="111" customWidth="1"/>
    <col min="1285" max="1285" width="18.42578125" style="111" customWidth="1"/>
    <col min="1286" max="1286" width="15.85546875" style="111" bestFit="1" customWidth="1"/>
    <col min="1287" max="1289" width="18.42578125" style="111" customWidth="1"/>
    <col min="1290" max="1290" width="15.5703125" style="111" customWidth="1"/>
    <col min="1291" max="1291" width="15.140625" style="111" customWidth="1"/>
    <col min="1292" max="1292" width="16.28515625" style="111" customWidth="1"/>
    <col min="1293" max="1293" width="76.85546875" style="111" customWidth="1"/>
    <col min="1294" max="1536" width="9.140625" style="111"/>
    <col min="1537" max="1537" width="4.28515625" style="111" customWidth="1"/>
    <col min="1538" max="1538" width="11.28515625" style="111" customWidth="1"/>
    <col min="1539" max="1539" width="50.85546875" style="111" customWidth="1"/>
    <col min="1540" max="1540" width="16.7109375" style="111" customWidth="1"/>
    <col min="1541" max="1541" width="18.42578125" style="111" customWidth="1"/>
    <col min="1542" max="1542" width="15.85546875" style="111" bestFit="1" customWidth="1"/>
    <col min="1543" max="1545" width="18.42578125" style="111" customWidth="1"/>
    <col min="1546" max="1546" width="15.5703125" style="111" customWidth="1"/>
    <col min="1547" max="1547" width="15.140625" style="111" customWidth="1"/>
    <col min="1548" max="1548" width="16.28515625" style="111" customWidth="1"/>
    <col min="1549" max="1549" width="76.85546875" style="111" customWidth="1"/>
    <col min="1550" max="1792" width="9.140625" style="111"/>
    <col min="1793" max="1793" width="4.28515625" style="111" customWidth="1"/>
    <col min="1794" max="1794" width="11.28515625" style="111" customWidth="1"/>
    <col min="1795" max="1795" width="50.85546875" style="111" customWidth="1"/>
    <col min="1796" max="1796" width="16.7109375" style="111" customWidth="1"/>
    <col min="1797" max="1797" width="18.42578125" style="111" customWidth="1"/>
    <col min="1798" max="1798" width="15.85546875" style="111" bestFit="1" customWidth="1"/>
    <col min="1799" max="1801" width="18.42578125" style="111" customWidth="1"/>
    <col min="1802" max="1802" width="15.5703125" style="111" customWidth="1"/>
    <col min="1803" max="1803" width="15.140625" style="111" customWidth="1"/>
    <col min="1804" max="1804" width="16.28515625" style="111" customWidth="1"/>
    <col min="1805" max="1805" width="76.85546875" style="111" customWidth="1"/>
    <col min="1806" max="2048" width="9.140625" style="111"/>
    <col min="2049" max="2049" width="4.28515625" style="111" customWidth="1"/>
    <col min="2050" max="2050" width="11.28515625" style="111" customWidth="1"/>
    <col min="2051" max="2051" width="50.85546875" style="111" customWidth="1"/>
    <col min="2052" max="2052" width="16.7109375" style="111" customWidth="1"/>
    <col min="2053" max="2053" width="18.42578125" style="111" customWidth="1"/>
    <col min="2054" max="2054" width="15.85546875" style="111" bestFit="1" customWidth="1"/>
    <col min="2055" max="2057" width="18.42578125" style="111" customWidth="1"/>
    <col min="2058" max="2058" width="15.5703125" style="111" customWidth="1"/>
    <col min="2059" max="2059" width="15.140625" style="111" customWidth="1"/>
    <col min="2060" max="2060" width="16.28515625" style="111" customWidth="1"/>
    <col min="2061" max="2061" width="76.85546875" style="111" customWidth="1"/>
    <col min="2062" max="2304" width="9.140625" style="111"/>
    <col min="2305" max="2305" width="4.28515625" style="111" customWidth="1"/>
    <col min="2306" max="2306" width="11.28515625" style="111" customWidth="1"/>
    <col min="2307" max="2307" width="50.85546875" style="111" customWidth="1"/>
    <col min="2308" max="2308" width="16.7109375" style="111" customWidth="1"/>
    <col min="2309" max="2309" width="18.42578125" style="111" customWidth="1"/>
    <col min="2310" max="2310" width="15.85546875" style="111" bestFit="1" customWidth="1"/>
    <col min="2311" max="2313" width="18.42578125" style="111" customWidth="1"/>
    <col min="2314" max="2314" width="15.5703125" style="111" customWidth="1"/>
    <col min="2315" max="2315" width="15.140625" style="111" customWidth="1"/>
    <col min="2316" max="2316" width="16.28515625" style="111" customWidth="1"/>
    <col min="2317" max="2317" width="76.85546875" style="111" customWidth="1"/>
    <col min="2318" max="2560" width="9.140625" style="111"/>
    <col min="2561" max="2561" width="4.28515625" style="111" customWidth="1"/>
    <col min="2562" max="2562" width="11.28515625" style="111" customWidth="1"/>
    <col min="2563" max="2563" width="50.85546875" style="111" customWidth="1"/>
    <col min="2564" max="2564" width="16.7109375" style="111" customWidth="1"/>
    <col min="2565" max="2565" width="18.42578125" style="111" customWidth="1"/>
    <col min="2566" max="2566" width="15.85546875" style="111" bestFit="1" customWidth="1"/>
    <col min="2567" max="2569" width="18.42578125" style="111" customWidth="1"/>
    <col min="2570" max="2570" width="15.5703125" style="111" customWidth="1"/>
    <col min="2571" max="2571" width="15.140625" style="111" customWidth="1"/>
    <col min="2572" max="2572" width="16.28515625" style="111" customWidth="1"/>
    <col min="2573" max="2573" width="76.85546875" style="111" customWidth="1"/>
    <col min="2574" max="2816" width="9.140625" style="111"/>
    <col min="2817" max="2817" width="4.28515625" style="111" customWidth="1"/>
    <col min="2818" max="2818" width="11.28515625" style="111" customWidth="1"/>
    <col min="2819" max="2819" width="50.85546875" style="111" customWidth="1"/>
    <col min="2820" max="2820" width="16.7109375" style="111" customWidth="1"/>
    <col min="2821" max="2821" width="18.42578125" style="111" customWidth="1"/>
    <col min="2822" max="2822" width="15.85546875" style="111" bestFit="1" customWidth="1"/>
    <col min="2823" max="2825" width="18.42578125" style="111" customWidth="1"/>
    <col min="2826" max="2826" width="15.5703125" style="111" customWidth="1"/>
    <col min="2827" max="2827" width="15.140625" style="111" customWidth="1"/>
    <col min="2828" max="2828" width="16.28515625" style="111" customWidth="1"/>
    <col min="2829" max="2829" width="76.85546875" style="111" customWidth="1"/>
    <col min="2830" max="3072" width="9.140625" style="111"/>
    <col min="3073" max="3073" width="4.28515625" style="111" customWidth="1"/>
    <col min="3074" max="3074" width="11.28515625" style="111" customWidth="1"/>
    <col min="3075" max="3075" width="50.85546875" style="111" customWidth="1"/>
    <col min="3076" max="3076" width="16.7109375" style="111" customWidth="1"/>
    <col min="3077" max="3077" width="18.42578125" style="111" customWidth="1"/>
    <col min="3078" max="3078" width="15.85546875" style="111" bestFit="1" customWidth="1"/>
    <col min="3079" max="3081" width="18.42578125" style="111" customWidth="1"/>
    <col min="3082" max="3082" width="15.5703125" style="111" customWidth="1"/>
    <col min="3083" max="3083" width="15.140625" style="111" customWidth="1"/>
    <col min="3084" max="3084" width="16.28515625" style="111" customWidth="1"/>
    <col min="3085" max="3085" width="76.85546875" style="111" customWidth="1"/>
    <col min="3086" max="3328" width="9.140625" style="111"/>
    <col min="3329" max="3329" width="4.28515625" style="111" customWidth="1"/>
    <col min="3330" max="3330" width="11.28515625" style="111" customWidth="1"/>
    <col min="3331" max="3331" width="50.85546875" style="111" customWidth="1"/>
    <col min="3332" max="3332" width="16.7109375" style="111" customWidth="1"/>
    <col min="3333" max="3333" width="18.42578125" style="111" customWidth="1"/>
    <col min="3334" max="3334" width="15.85546875" style="111" bestFit="1" customWidth="1"/>
    <col min="3335" max="3337" width="18.42578125" style="111" customWidth="1"/>
    <col min="3338" max="3338" width="15.5703125" style="111" customWidth="1"/>
    <col min="3339" max="3339" width="15.140625" style="111" customWidth="1"/>
    <col min="3340" max="3340" width="16.28515625" style="111" customWidth="1"/>
    <col min="3341" max="3341" width="76.85546875" style="111" customWidth="1"/>
    <col min="3342" max="3584" width="9.140625" style="111"/>
    <col min="3585" max="3585" width="4.28515625" style="111" customWidth="1"/>
    <col min="3586" max="3586" width="11.28515625" style="111" customWidth="1"/>
    <col min="3587" max="3587" width="50.85546875" style="111" customWidth="1"/>
    <col min="3588" max="3588" width="16.7109375" style="111" customWidth="1"/>
    <col min="3589" max="3589" width="18.42578125" style="111" customWidth="1"/>
    <col min="3590" max="3590" width="15.85546875" style="111" bestFit="1" customWidth="1"/>
    <col min="3591" max="3593" width="18.42578125" style="111" customWidth="1"/>
    <col min="3594" max="3594" width="15.5703125" style="111" customWidth="1"/>
    <col min="3595" max="3595" width="15.140625" style="111" customWidth="1"/>
    <col min="3596" max="3596" width="16.28515625" style="111" customWidth="1"/>
    <col min="3597" max="3597" width="76.85546875" style="111" customWidth="1"/>
    <col min="3598" max="3840" width="9.140625" style="111"/>
    <col min="3841" max="3841" width="4.28515625" style="111" customWidth="1"/>
    <col min="3842" max="3842" width="11.28515625" style="111" customWidth="1"/>
    <col min="3843" max="3843" width="50.85546875" style="111" customWidth="1"/>
    <col min="3844" max="3844" width="16.7109375" style="111" customWidth="1"/>
    <col min="3845" max="3845" width="18.42578125" style="111" customWidth="1"/>
    <col min="3846" max="3846" width="15.85546875" style="111" bestFit="1" customWidth="1"/>
    <col min="3847" max="3849" width="18.42578125" style="111" customWidth="1"/>
    <col min="3850" max="3850" width="15.5703125" style="111" customWidth="1"/>
    <col min="3851" max="3851" width="15.140625" style="111" customWidth="1"/>
    <col min="3852" max="3852" width="16.28515625" style="111" customWidth="1"/>
    <col min="3853" max="3853" width="76.85546875" style="111" customWidth="1"/>
    <col min="3854" max="4096" width="9.140625" style="111"/>
    <col min="4097" max="4097" width="4.28515625" style="111" customWidth="1"/>
    <col min="4098" max="4098" width="11.28515625" style="111" customWidth="1"/>
    <col min="4099" max="4099" width="50.85546875" style="111" customWidth="1"/>
    <col min="4100" max="4100" width="16.7109375" style="111" customWidth="1"/>
    <col min="4101" max="4101" width="18.42578125" style="111" customWidth="1"/>
    <col min="4102" max="4102" width="15.85546875" style="111" bestFit="1" customWidth="1"/>
    <col min="4103" max="4105" width="18.42578125" style="111" customWidth="1"/>
    <col min="4106" max="4106" width="15.5703125" style="111" customWidth="1"/>
    <col min="4107" max="4107" width="15.140625" style="111" customWidth="1"/>
    <col min="4108" max="4108" width="16.28515625" style="111" customWidth="1"/>
    <col min="4109" max="4109" width="76.85546875" style="111" customWidth="1"/>
    <col min="4110" max="4352" width="9.140625" style="111"/>
    <col min="4353" max="4353" width="4.28515625" style="111" customWidth="1"/>
    <col min="4354" max="4354" width="11.28515625" style="111" customWidth="1"/>
    <col min="4355" max="4355" width="50.85546875" style="111" customWidth="1"/>
    <col min="4356" max="4356" width="16.7109375" style="111" customWidth="1"/>
    <col min="4357" max="4357" width="18.42578125" style="111" customWidth="1"/>
    <col min="4358" max="4358" width="15.85546875" style="111" bestFit="1" customWidth="1"/>
    <col min="4359" max="4361" width="18.42578125" style="111" customWidth="1"/>
    <col min="4362" max="4362" width="15.5703125" style="111" customWidth="1"/>
    <col min="4363" max="4363" width="15.140625" style="111" customWidth="1"/>
    <col min="4364" max="4364" width="16.28515625" style="111" customWidth="1"/>
    <col min="4365" max="4365" width="76.85546875" style="111" customWidth="1"/>
    <col min="4366" max="4608" width="9.140625" style="111"/>
    <col min="4609" max="4609" width="4.28515625" style="111" customWidth="1"/>
    <col min="4610" max="4610" width="11.28515625" style="111" customWidth="1"/>
    <col min="4611" max="4611" width="50.85546875" style="111" customWidth="1"/>
    <col min="4612" max="4612" width="16.7109375" style="111" customWidth="1"/>
    <col min="4613" max="4613" width="18.42578125" style="111" customWidth="1"/>
    <col min="4614" max="4614" width="15.85546875" style="111" bestFit="1" customWidth="1"/>
    <col min="4615" max="4617" width="18.42578125" style="111" customWidth="1"/>
    <col min="4618" max="4618" width="15.5703125" style="111" customWidth="1"/>
    <col min="4619" max="4619" width="15.140625" style="111" customWidth="1"/>
    <col min="4620" max="4620" width="16.28515625" style="111" customWidth="1"/>
    <col min="4621" max="4621" width="76.85546875" style="111" customWidth="1"/>
    <col min="4622" max="4864" width="9.140625" style="111"/>
    <col min="4865" max="4865" width="4.28515625" style="111" customWidth="1"/>
    <col min="4866" max="4866" width="11.28515625" style="111" customWidth="1"/>
    <col min="4867" max="4867" width="50.85546875" style="111" customWidth="1"/>
    <col min="4868" max="4868" width="16.7109375" style="111" customWidth="1"/>
    <col min="4869" max="4869" width="18.42578125" style="111" customWidth="1"/>
    <col min="4870" max="4870" width="15.85546875" style="111" bestFit="1" customWidth="1"/>
    <col min="4871" max="4873" width="18.42578125" style="111" customWidth="1"/>
    <col min="4874" max="4874" width="15.5703125" style="111" customWidth="1"/>
    <col min="4875" max="4875" width="15.140625" style="111" customWidth="1"/>
    <col min="4876" max="4876" width="16.28515625" style="111" customWidth="1"/>
    <col min="4877" max="4877" width="76.85546875" style="111" customWidth="1"/>
    <col min="4878" max="5120" width="9.140625" style="111"/>
    <col min="5121" max="5121" width="4.28515625" style="111" customWidth="1"/>
    <col min="5122" max="5122" width="11.28515625" style="111" customWidth="1"/>
    <col min="5123" max="5123" width="50.85546875" style="111" customWidth="1"/>
    <col min="5124" max="5124" width="16.7109375" style="111" customWidth="1"/>
    <col min="5125" max="5125" width="18.42578125" style="111" customWidth="1"/>
    <col min="5126" max="5126" width="15.85546875" style="111" bestFit="1" customWidth="1"/>
    <col min="5127" max="5129" width="18.42578125" style="111" customWidth="1"/>
    <col min="5130" max="5130" width="15.5703125" style="111" customWidth="1"/>
    <col min="5131" max="5131" width="15.140625" style="111" customWidth="1"/>
    <col min="5132" max="5132" width="16.28515625" style="111" customWidth="1"/>
    <col min="5133" max="5133" width="76.85546875" style="111" customWidth="1"/>
    <col min="5134" max="5376" width="9.140625" style="111"/>
    <col min="5377" max="5377" width="4.28515625" style="111" customWidth="1"/>
    <col min="5378" max="5378" width="11.28515625" style="111" customWidth="1"/>
    <col min="5379" max="5379" width="50.85546875" style="111" customWidth="1"/>
    <col min="5380" max="5380" width="16.7109375" style="111" customWidth="1"/>
    <col min="5381" max="5381" width="18.42578125" style="111" customWidth="1"/>
    <col min="5382" max="5382" width="15.85546875" style="111" bestFit="1" customWidth="1"/>
    <col min="5383" max="5385" width="18.42578125" style="111" customWidth="1"/>
    <col min="5386" max="5386" width="15.5703125" style="111" customWidth="1"/>
    <col min="5387" max="5387" width="15.140625" style="111" customWidth="1"/>
    <col min="5388" max="5388" width="16.28515625" style="111" customWidth="1"/>
    <col min="5389" max="5389" width="76.85546875" style="111" customWidth="1"/>
    <col min="5390" max="5632" width="9.140625" style="111"/>
    <col min="5633" max="5633" width="4.28515625" style="111" customWidth="1"/>
    <col min="5634" max="5634" width="11.28515625" style="111" customWidth="1"/>
    <col min="5635" max="5635" width="50.85546875" style="111" customWidth="1"/>
    <col min="5636" max="5636" width="16.7109375" style="111" customWidth="1"/>
    <col min="5637" max="5637" width="18.42578125" style="111" customWidth="1"/>
    <col min="5638" max="5638" width="15.85546875" style="111" bestFit="1" customWidth="1"/>
    <col min="5639" max="5641" width="18.42578125" style="111" customWidth="1"/>
    <col min="5642" max="5642" width="15.5703125" style="111" customWidth="1"/>
    <col min="5643" max="5643" width="15.140625" style="111" customWidth="1"/>
    <col min="5644" max="5644" width="16.28515625" style="111" customWidth="1"/>
    <col min="5645" max="5645" width="76.85546875" style="111" customWidth="1"/>
    <col min="5646" max="5888" width="9.140625" style="111"/>
    <col min="5889" max="5889" width="4.28515625" style="111" customWidth="1"/>
    <col min="5890" max="5890" width="11.28515625" style="111" customWidth="1"/>
    <col min="5891" max="5891" width="50.85546875" style="111" customWidth="1"/>
    <col min="5892" max="5892" width="16.7109375" style="111" customWidth="1"/>
    <col min="5893" max="5893" width="18.42578125" style="111" customWidth="1"/>
    <col min="5894" max="5894" width="15.85546875" style="111" bestFit="1" customWidth="1"/>
    <col min="5895" max="5897" width="18.42578125" style="111" customWidth="1"/>
    <col min="5898" max="5898" width="15.5703125" style="111" customWidth="1"/>
    <col min="5899" max="5899" width="15.140625" style="111" customWidth="1"/>
    <col min="5900" max="5900" width="16.28515625" style="111" customWidth="1"/>
    <col min="5901" max="5901" width="76.85546875" style="111" customWidth="1"/>
    <col min="5902" max="6144" width="9.140625" style="111"/>
    <col min="6145" max="6145" width="4.28515625" style="111" customWidth="1"/>
    <col min="6146" max="6146" width="11.28515625" style="111" customWidth="1"/>
    <col min="6147" max="6147" width="50.85546875" style="111" customWidth="1"/>
    <col min="6148" max="6148" width="16.7109375" style="111" customWidth="1"/>
    <col min="6149" max="6149" width="18.42578125" style="111" customWidth="1"/>
    <col min="6150" max="6150" width="15.85546875" style="111" bestFit="1" customWidth="1"/>
    <col min="6151" max="6153" width="18.42578125" style="111" customWidth="1"/>
    <col min="6154" max="6154" width="15.5703125" style="111" customWidth="1"/>
    <col min="6155" max="6155" width="15.140625" style="111" customWidth="1"/>
    <col min="6156" max="6156" width="16.28515625" style="111" customWidth="1"/>
    <col min="6157" max="6157" width="76.85546875" style="111" customWidth="1"/>
    <col min="6158" max="6400" width="9.140625" style="111"/>
    <col min="6401" max="6401" width="4.28515625" style="111" customWidth="1"/>
    <col min="6402" max="6402" width="11.28515625" style="111" customWidth="1"/>
    <col min="6403" max="6403" width="50.85546875" style="111" customWidth="1"/>
    <col min="6404" max="6404" width="16.7109375" style="111" customWidth="1"/>
    <col min="6405" max="6405" width="18.42578125" style="111" customWidth="1"/>
    <col min="6406" max="6406" width="15.85546875" style="111" bestFit="1" customWidth="1"/>
    <col min="6407" max="6409" width="18.42578125" style="111" customWidth="1"/>
    <col min="6410" max="6410" width="15.5703125" style="111" customWidth="1"/>
    <col min="6411" max="6411" width="15.140625" style="111" customWidth="1"/>
    <col min="6412" max="6412" width="16.28515625" style="111" customWidth="1"/>
    <col min="6413" max="6413" width="76.85546875" style="111" customWidth="1"/>
    <col min="6414" max="6656" width="9.140625" style="111"/>
    <col min="6657" max="6657" width="4.28515625" style="111" customWidth="1"/>
    <col min="6658" max="6658" width="11.28515625" style="111" customWidth="1"/>
    <col min="6659" max="6659" width="50.85546875" style="111" customWidth="1"/>
    <col min="6660" max="6660" width="16.7109375" style="111" customWidth="1"/>
    <col min="6661" max="6661" width="18.42578125" style="111" customWidth="1"/>
    <col min="6662" max="6662" width="15.85546875" style="111" bestFit="1" customWidth="1"/>
    <col min="6663" max="6665" width="18.42578125" style="111" customWidth="1"/>
    <col min="6666" max="6666" width="15.5703125" style="111" customWidth="1"/>
    <col min="6667" max="6667" width="15.140625" style="111" customWidth="1"/>
    <col min="6668" max="6668" width="16.28515625" style="111" customWidth="1"/>
    <col min="6669" max="6669" width="76.85546875" style="111" customWidth="1"/>
    <col min="6670" max="6912" width="9.140625" style="111"/>
    <col min="6913" max="6913" width="4.28515625" style="111" customWidth="1"/>
    <col min="6914" max="6914" width="11.28515625" style="111" customWidth="1"/>
    <col min="6915" max="6915" width="50.85546875" style="111" customWidth="1"/>
    <col min="6916" max="6916" width="16.7109375" style="111" customWidth="1"/>
    <col min="6917" max="6917" width="18.42578125" style="111" customWidth="1"/>
    <col min="6918" max="6918" width="15.85546875" style="111" bestFit="1" customWidth="1"/>
    <col min="6919" max="6921" width="18.42578125" style="111" customWidth="1"/>
    <col min="6922" max="6922" width="15.5703125" style="111" customWidth="1"/>
    <col min="6923" max="6923" width="15.140625" style="111" customWidth="1"/>
    <col min="6924" max="6924" width="16.28515625" style="111" customWidth="1"/>
    <col min="6925" max="6925" width="76.85546875" style="111" customWidth="1"/>
    <col min="6926" max="7168" width="9.140625" style="111"/>
    <col min="7169" max="7169" width="4.28515625" style="111" customWidth="1"/>
    <col min="7170" max="7170" width="11.28515625" style="111" customWidth="1"/>
    <col min="7171" max="7171" width="50.85546875" style="111" customWidth="1"/>
    <col min="7172" max="7172" width="16.7109375" style="111" customWidth="1"/>
    <col min="7173" max="7173" width="18.42578125" style="111" customWidth="1"/>
    <col min="7174" max="7174" width="15.85546875" style="111" bestFit="1" customWidth="1"/>
    <col min="7175" max="7177" width="18.42578125" style="111" customWidth="1"/>
    <col min="7178" max="7178" width="15.5703125" style="111" customWidth="1"/>
    <col min="7179" max="7179" width="15.140625" style="111" customWidth="1"/>
    <col min="7180" max="7180" width="16.28515625" style="111" customWidth="1"/>
    <col min="7181" max="7181" width="76.85546875" style="111" customWidth="1"/>
    <col min="7182" max="7424" width="9.140625" style="111"/>
    <col min="7425" max="7425" width="4.28515625" style="111" customWidth="1"/>
    <col min="7426" max="7426" width="11.28515625" style="111" customWidth="1"/>
    <col min="7427" max="7427" width="50.85546875" style="111" customWidth="1"/>
    <col min="7428" max="7428" width="16.7109375" style="111" customWidth="1"/>
    <col min="7429" max="7429" width="18.42578125" style="111" customWidth="1"/>
    <col min="7430" max="7430" width="15.85546875" style="111" bestFit="1" customWidth="1"/>
    <col min="7431" max="7433" width="18.42578125" style="111" customWidth="1"/>
    <col min="7434" max="7434" width="15.5703125" style="111" customWidth="1"/>
    <col min="7435" max="7435" width="15.140625" style="111" customWidth="1"/>
    <col min="7436" max="7436" width="16.28515625" style="111" customWidth="1"/>
    <col min="7437" max="7437" width="76.85546875" style="111" customWidth="1"/>
    <col min="7438" max="7680" width="9.140625" style="111"/>
    <col min="7681" max="7681" width="4.28515625" style="111" customWidth="1"/>
    <col min="7682" max="7682" width="11.28515625" style="111" customWidth="1"/>
    <col min="7683" max="7683" width="50.85546875" style="111" customWidth="1"/>
    <col min="7684" max="7684" width="16.7109375" style="111" customWidth="1"/>
    <col min="7685" max="7685" width="18.42578125" style="111" customWidth="1"/>
    <col min="7686" max="7686" width="15.85546875" style="111" bestFit="1" customWidth="1"/>
    <col min="7687" max="7689" width="18.42578125" style="111" customWidth="1"/>
    <col min="7690" max="7690" width="15.5703125" style="111" customWidth="1"/>
    <col min="7691" max="7691" width="15.140625" style="111" customWidth="1"/>
    <col min="7692" max="7692" width="16.28515625" style="111" customWidth="1"/>
    <col min="7693" max="7693" width="76.85546875" style="111" customWidth="1"/>
    <col min="7694" max="7936" width="9.140625" style="111"/>
    <col min="7937" max="7937" width="4.28515625" style="111" customWidth="1"/>
    <col min="7938" max="7938" width="11.28515625" style="111" customWidth="1"/>
    <col min="7939" max="7939" width="50.85546875" style="111" customWidth="1"/>
    <col min="7940" max="7940" width="16.7109375" style="111" customWidth="1"/>
    <col min="7941" max="7941" width="18.42578125" style="111" customWidth="1"/>
    <col min="7942" max="7942" width="15.85546875" style="111" bestFit="1" customWidth="1"/>
    <col min="7943" max="7945" width="18.42578125" style="111" customWidth="1"/>
    <col min="7946" max="7946" width="15.5703125" style="111" customWidth="1"/>
    <col min="7947" max="7947" width="15.140625" style="111" customWidth="1"/>
    <col min="7948" max="7948" width="16.28515625" style="111" customWidth="1"/>
    <col min="7949" max="7949" width="76.85546875" style="111" customWidth="1"/>
    <col min="7950" max="8192" width="9.140625" style="111"/>
    <col min="8193" max="8193" width="4.28515625" style="111" customWidth="1"/>
    <col min="8194" max="8194" width="11.28515625" style="111" customWidth="1"/>
    <col min="8195" max="8195" width="50.85546875" style="111" customWidth="1"/>
    <col min="8196" max="8196" width="16.7109375" style="111" customWidth="1"/>
    <col min="8197" max="8197" width="18.42578125" style="111" customWidth="1"/>
    <col min="8198" max="8198" width="15.85546875" style="111" bestFit="1" customWidth="1"/>
    <col min="8199" max="8201" width="18.42578125" style="111" customWidth="1"/>
    <col min="8202" max="8202" width="15.5703125" style="111" customWidth="1"/>
    <col min="8203" max="8203" width="15.140625" style="111" customWidth="1"/>
    <col min="8204" max="8204" width="16.28515625" style="111" customWidth="1"/>
    <col min="8205" max="8205" width="76.85546875" style="111" customWidth="1"/>
    <col min="8206" max="8448" width="9.140625" style="111"/>
    <col min="8449" max="8449" width="4.28515625" style="111" customWidth="1"/>
    <col min="8450" max="8450" width="11.28515625" style="111" customWidth="1"/>
    <col min="8451" max="8451" width="50.85546875" style="111" customWidth="1"/>
    <col min="8452" max="8452" width="16.7109375" style="111" customWidth="1"/>
    <col min="8453" max="8453" width="18.42578125" style="111" customWidth="1"/>
    <col min="8454" max="8454" width="15.85546875" style="111" bestFit="1" customWidth="1"/>
    <col min="8455" max="8457" width="18.42578125" style="111" customWidth="1"/>
    <col min="8458" max="8458" width="15.5703125" style="111" customWidth="1"/>
    <col min="8459" max="8459" width="15.140625" style="111" customWidth="1"/>
    <col min="8460" max="8460" width="16.28515625" style="111" customWidth="1"/>
    <col min="8461" max="8461" width="76.85546875" style="111" customWidth="1"/>
    <col min="8462" max="8704" width="9.140625" style="111"/>
    <col min="8705" max="8705" width="4.28515625" style="111" customWidth="1"/>
    <col min="8706" max="8706" width="11.28515625" style="111" customWidth="1"/>
    <col min="8707" max="8707" width="50.85546875" style="111" customWidth="1"/>
    <col min="8708" max="8708" width="16.7109375" style="111" customWidth="1"/>
    <col min="8709" max="8709" width="18.42578125" style="111" customWidth="1"/>
    <col min="8710" max="8710" width="15.85546875" style="111" bestFit="1" customWidth="1"/>
    <col min="8711" max="8713" width="18.42578125" style="111" customWidth="1"/>
    <col min="8714" max="8714" width="15.5703125" style="111" customWidth="1"/>
    <col min="8715" max="8715" width="15.140625" style="111" customWidth="1"/>
    <col min="8716" max="8716" width="16.28515625" style="111" customWidth="1"/>
    <col min="8717" max="8717" width="76.85546875" style="111" customWidth="1"/>
    <col min="8718" max="8960" width="9.140625" style="111"/>
    <col min="8961" max="8961" width="4.28515625" style="111" customWidth="1"/>
    <col min="8962" max="8962" width="11.28515625" style="111" customWidth="1"/>
    <col min="8963" max="8963" width="50.85546875" style="111" customWidth="1"/>
    <col min="8964" max="8964" width="16.7109375" style="111" customWidth="1"/>
    <col min="8965" max="8965" width="18.42578125" style="111" customWidth="1"/>
    <col min="8966" max="8966" width="15.85546875" style="111" bestFit="1" customWidth="1"/>
    <col min="8967" max="8969" width="18.42578125" style="111" customWidth="1"/>
    <col min="8970" max="8970" width="15.5703125" style="111" customWidth="1"/>
    <col min="8971" max="8971" width="15.140625" style="111" customWidth="1"/>
    <col min="8972" max="8972" width="16.28515625" style="111" customWidth="1"/>
    <col min="8973" max="8973" width="76.85546875" style="111" customWidth="1"/>
    <col min="8974" max="9216" width="9.140625" style="111"/>
    <col min="9217" max="9217" width="4.28515625" style="111" customWidth="1"/>
    <col min="9218" max="9218" width="11.28515625" style="111" customWidth="1"/>
    <col min="9219" max="9219" width="50.85546875" style="111" customWidth="1"/>
    <col min="9220" max="9220" width="16.7109375" style="111" customWidth="1"/>
    <col min="9221" max="9221" width="18.42578125" style="111" customWidth="1"/>
    <col min="9222" max="9222" width="15.85546875" style="111" bestFit="1" customWidth="1"/>
    <col min="9223" max="9225" width="18.42578125" style="111" customWidth="1"/>
    <col min="9226" max="9226" width="15.5703125" style="111" customWidth="1"/>
    <col min="9227" max="9227" width="15.140625" style="111" customWidth="1"/>
    <col min="9228" max="9228" width="16.28515625" style="111" customWidth="1"/>
    <col min="9229" max="9229" width="76.85546875" style="111" customWidth="1"/>
    <col min="9230" max="9472" width="9.140625" style="111"/>
    <col min="9473" max="9473" width="4.28515625" style="111" customWidth="1"/>
    <col min="9474" max="9474" width="11.28515625" style="111" customWidth="1"/>
    <col min="9475" max="9475" width="50.85546875" style="111" customWidth="1"/>
    <col min="9476" max="9476" width="16.7109375" style="111" customWidth="1"/>
    <col min="9477" max="9477" width="18.42578125" style="111" customWidth="1"/>
    <col min="9478" max="9478" width="15.85546875" style="111" bestFit="1" customWidth="1"/>
    <col min="9479" max="9481" width="18.42578125" style="111" customWidth="1"/>
    <col min="9482" max="9482" width="15.5703125" style="111" customWidth="1"/>
    <col min="9483" max="9483" width="15.140625" style="111" customWidth="1"/>
    <col min="9484" max="9484" width="16.28515625" style="111" customWidth="1"/>
    <col min="9485" max="9485" width="76.85546875" style="111" customWidth="1"/>
    <col min="9486" max="9728" width="9.140625" style="111"/>
    <col min="9729" max="9729" width="4.28515625" style="111" customWidth="1"/>
    <col min="9730" max="9730" width="11.28515625" style="111" customWidth="1"/>
    <col min="9731" max="9731" width="50.85546875" style="111" customWidth="1"/>
    <col min="9732" max="9732" width="16.7109375" style="111" customWidth="1"/>
    <col min="9733" max="9733" width="18.42578125" style="111" customWidth="1"/>
    <col min="9734" max="9734" width="15.85546875" style="111" bestFit="1" customWidth="1"/>
    <col min="9735" max="9737" width="18.42578125" style="111" customWidth="1"/>
    <col min="9738" max="9738" width="15.5703125" style="111" customWidth="1"/>
    <col min="9739" max="9739" width="15.140625" style="111" customWidth="1"/>
    <col min="9740" max="9740" width="16.28515625" style="111" customWidth="1"/>
    <col min="9741" max="9741" width="76.85546875" style="111" customWidth="1"/>
    <col min="9742" max="9984" width="9.140625" style="111"/>
    <col min="9985" max="9985" width="4.28515625" style="111" customWidth="1"/>
    <col min="9986" max="9986" width="11.28515625" style="111" customWidth="1"/>
    <col min="9987" max="9987" width="50.85546875" style="111" customWidth="1"/>
    <col min="9988" max="9988" width="16.7109375" style="111" customWidth="1"/>
    <col min="9989" max="9989" width="18.42578125" style="111" customWidth="1"/>
    <col min="9990" max="9990" width="15.85546875" style="111" bestFit="1" customWidth="1"/>
    <col min="9991" max="9993" width="18.42578125" style="111" customWidth="1"/>
    <col min="9994" max="9994" width="15.5703125" style="111" customWidth="1"/>
    <col min="9995" max="9995" width="15.140625" style="111" customWidth="1"/>
    <col min="9996" max="9996" width="16.28515625" style="111" customWidth="1"/>
    <col min="9997" max="9997" width="76.85546875" style="111" customWidth="1"/>
    <col min="9998" max="10240" width="9.140625" style="111"/>
    <col min="10241" max="10241" width="4.28515625" style="111" customWidth="1"/>
    <col min="10242" max="10242" width="11.28515625" style="111" customWidth="1"/>
    <col min="10243" max="10243" width="50.85546875" style="111" customWidth="1"/>
    <col min="10244" max="10244" width="16.7109375" style="111" customWidth="1"/>
    <col min="10245" max="10245" width="18.42578125" style="111" customWidth="1"/>
    <col min="10246" max="10246" width="15.85546875" style="111" bestFit="1" customWidth="1"/>
    <col min="10247" max="10249" width="18.42578125" style="111" customWidth="1"/>
    <col min="10250" max="10250" width="15.5703125" style="111" customWidth="1"/>
    <col min="10251" max="10251" width="15.140625" style="111" customWidth="1"/>
    <col min="10252" max="10252" width="16.28515625" style="111" customWidth="1"/>
    <col min="10253" max="10253" width="76.85546875" style="111" customWidth="1"/>
    <col min="10254" max="10496" width="9.140625" style="111"/>
    <col min="10497" max="10497" width="4.28515625" style="111" customWidth="1"/>
    <col min="10498" max="10498" width="11.28515625" style="111" customWidth="1"/>
    <col min="10499" max="10499" width="50.85546875" style="111" customWidth="1"/>
    <col min="10500" max="10500" width="16.7109375" style="111" customWidth="1"/>
    <col min="10501" max="10501" width="18.42578125" style="111" customWidth="1"/>
    <col min="10502" max="10502" width="15.85546875" style="111" bestFit="1" customWidth="1"/>
    <col min="10503" max="10505" width="18.42578125" style="111" customWidth="1"/>
    <col min="10506" max="10506" width="15.5703125" style="111" customWidth="1"/>
    <col min="10507" max="10507" width="15.140625" style="111" customWidth="1"/>
    <col min="10508" max="10508" width="16.28515625" style="111" customWidth="1"/>
    <col min="10509" max="10509" width="76.85546875" style="111" customWidth="1"/>
    <col min="10510" max="10752" width="9.140625" style="111"/>
    <col min="10753" max="10753" width="4.28515625" style="111" customWidth="1"/>
    <col min="10754" max="10754" width="11.28515625" style="111" customWidth="1"/>
    <col min="10755" max="10755" width="50.85546875" style="111" customWidth="1"/>
    <col min="10756" max="10756" width="16.7109375" style="111" customWidth="1"/>
    <col min="10757" max="10757" width="18.42578125" style="111" customWidth="1"/>
    <col min="10758" max="10758" width="15.85546875" style="111" bestFit="1" customWidth="1"/>
    <col min="10759" max="10761" width="18.42578125" style="111" customWidth="1"/>
    <col min="10762" max="10762" width="15.5703125" style="111" customWidth="1"/>
    <col min="10763" max="10763" width="15.140625" style="111" customWidth="1"/>
    <col min="10764" max="10764" width="16.28515625" style="111" customWidth="1"/>
    <col min="10765" max="10765" width="76.85546875" style="111" customWidth="1"/>
    <col min="10766" max="11008" width="9.140625" style="111"/>
    <col min="11009" max="11009" width="4.28515625" style="111" customWidth="1"/>
    <col min="11010" max="11010" width="11.28515625" style="111" customWidth="1"/>
    <col min="11011" max="11011" width="50.85546875" style="111" customWidth="1"/>
    <col min="11012" max="11012" width="16.7109375" style="111" customWidth="1"/>
    <col min="11013" max="11013" width="18.42578125" style="111" customWidth="1"/>
    <col min="11014" max="11014" width="15.85546875" style="111" bestFit="1" customWidth="1"/>
    <col min="11015" max="11017" width="18.42578125" style="111" customWidth="1"/>
    <col min="11018" max="11018" width="15.5703125" style="111" customWidth="1"/>
    <col min="11019" max="11019" width="15.140625" style="111" customWidth="1"/>
    <col min="11020" max="11020" width="16.28515625" style="111" customWidth="1"/>
    <col min="11021" max="11021" width="76.85546875" style="111" customWidth="1"/>
    <col min="11022" max="11264" width="9.140625" style="111"/>
    <col min="11265" max="11265" width="4.28515625" style="111" customWidth="1"/>
    <col min="11266" max="11266" width="11.28515625" style="111" customWidth="1"/>
    <col min="11267" max="11267" width="50.85546875" style="111" customWidth="1"/>
    <col min="11268" max="11268" width="16.7109375" style="111" customWidth="1"/>
    <col min="11269" max="11269" width="18.42578125" style="111" customWidth="1"/>
    <col min="11270" max="11270" width="15.85546875" style="111" bestFit="1" customWidth="1"/>
    <col min="11271" max="11273" width="18.42578125" style="111" customWidth="1"/>
    <col min="11274" max="11274" width="15.5703125" style="111" customWidth="1"/>
    <col min="11275" max="11275" width="15.140625" style="111" customWidth="1"/>
    <col min="11276" max="11276" width="16.28515625" style="111" customWidth="1"/>
    <col min="11277" max="11277" width="76.85546875" style="111" customWidth="1"/>
    <col min="11278" max="11520" width="9.140625" style="111"/>
    <col min="11521" max="11521" width="4.28515625" style="111" customWidth="1"/>
    <col min="11522" max="11522" width="11.28515625" style="111" customWidth="1"/>
    <col min="11523" max="11523" width="50.85546875" style="111" customWidth="1"/>
    <col min="11524" max="11524" width="16.7109375" style="111" customWidth="1"/>
    <col min="11525" max="11525" width="18.42578125" style="111" customWidth="1"/>
    <col min="11526" max="11526" width="15.85546875" style="111" bestFit="1" customWidth="1"/>
    <col min="11527" max="11529" width="18.42578125" style="111" customWidth="1"/>
    <col min="11530" max="11530" width="15.5703125" style="111" customWidth="1"/>
    <col min="11531" max="11531" width="15.140625" style="111" customWidth="1"/>
    <col min="11532" max="11532" width="16.28515625" style="111" customWidth="1"/>
    <col min="11533" max="11533" width="76.85546875" style="111" customWidth="1"/>
    <col min="11534" max="11776" width="9.140625" style="111"/>
    <col min="11777" max="11777" width="4.28515625" style="111" customWidth="1"/>
    <col min="11778" max="11778" width="11.28515625" style="111" customWidth="1"/>
    <col min="11779" max="11779" width="50.85546875" style="111" customWidth="1"/>
    <col min="11780" max="11780" width="16.7109375" style="111" customWidth="1"/>
    <col min="11781" max="11781" width="18.42578125" style="111" customWidth="1"/>
    <col min="11782" max="11782" width="15.85546875" style="111" bestFit="1" customWidth="1"/>
    <col min="11783" max="11785" width="18.42578125" style="111" customWidth="1"/>
    <col min="11786" max="11786" width="15.5703125" style="111" customWidth="1"/>
    <col min="11787" max="11787" width="15.140625" style="111" customWidth="1"/>
    <col min="11788" max="11788" width="16.28515625" style="111" customWidth="1"/>
    <col min="11789" max="11789" width="76.85546875" style="111" customWidth="1"/>
    <col min="11790" max="12032" width="9.140625" style="111"/>
    <col min="12033" max="12033" width="4.28515625" style="111" customWidth="1"/>
    <col min="12034" max="12034" width="11.28515625" style="111" customWidth="1"/>
    <col min="12035" max="12035" width="50.85546875" style="111" customWidth="1"/>
    <col min="12036" max="12036" width="16.7109375" style="111" customWidth="1"/>
    <col min="12037" max="12037" width="18.42578125" style="111" customWidth="1"/>
    <col min="12038" max="12038" width="15.85546875" style="111" bestFit="1" customWidth="1"/>
    <col min="12039" max="12041" width="18.42578125" style="111" customWidth="1"/>
    <col min="12042" max="12042" width="15.5703125" style="111" customWidth="1"/>
    <col min="12043" max="12043" width="15.140625" style="111" customWidth="1"/>
    <col min="12044" max="12044" width="16.28515625" style="111" customWidth="1"/>
    <col min="12045" max="12045" width="76.85546875" style="111" customWidth="1"/>
    <col min="12046" max="12288" width="9.140625" style="111"/>
    <col min="12289" max="12289" width="4.28515625" style="111" customWidth="1"/>
    <col min="12290" max="12290" width="11.28515625" style="111" customWidth="1"/>
    <col min="12291" max="12291" width="50.85546875" style="111" customWidth="1"/>
    <col min="12292" max="12292" width="16.7109375" style="111" customWidth="1"/>
    <col min="12293" max="12293" width="18.42578125" style="111" customWidth="1"/>
    <col min="12294" max="12294" width="15.85546875" style="111" bestFit="1" customWidth="1"/>
    <col min="12295" max="12297" width="18.42578125" style="111" customWidth="1"/>
    <col min="12298" max="12298" width="15.5703125" style="111" customWidth="1"/>
    <col min="12299" max="12299" width="15.140625" style="111" customWidth="1"/>
    <col min="12300" max="12300" width="16.28515625" style="111" customWidth="1"/>
    <col min="12301" max="12301" width="76.85546875" style="111" customWidth="1"/>
    <col min="12302" max="12544" width="9.140625" style="111"/>
    <col min="12545" max="12545" width="4.28515625" style="111" customWidth="1"/>
    <col min="12546" max="12546" width="11.28515625" style="111" customWidth="1"/>
    <col min="12547" max="12547" width="50.85546875" style="111" customWidth="1"/>
    <col min="12548" max="12548" width="16.7109375" style="111" customWidth="1"/>
    <col min="12549" max="12549" width="18.42578125" style="111" customWidth="1"/>
    <col min="12550" max="12550" width="15.85546875" style="111" bestFit="1" customWidth="1"/>
    <col min="12551" max="12553" width="18.42578125" style="111" customWidth="1"/>
    <col min="12554" max="12554" width="15.5703125" style="111" customWidth="1"/>
    <col min="12555" max="12555" width="15.140625" style="111" customWidth="1"/>
    <col min="12556" max="12556" width="16.28515625" style="111" customWidth="1"/>
    <col min="12557" max="12557" width="76.85546875" style="111" customWidth="1"/>
    <col min="12558" max="12800" width="9.140625" style="111"/>
    <col min="12801" max="12801" width="4.28515625" style="111" customWidth="1"/>
    <col min="12802" max="12802" width="11.28515625" style="111" customWidth="1"/>
    <col min="12803" max="12803" width="50.85546875" style="111" customWidth="1"/>
    <col min="12804" max="12804" width="16.7109375" style="111" customWidth="1"/>
    <col min="12805" max="12805" width="18.42578125" style="111" customWidth="1"/>
    <col min="12806" max="12806" width="15.85546875" style="111" bestFit="1" customWidth="1"/>
    <col min="12807" max="12809" width="18.42578125" style="111" customWidth="1"/>
    <col min="12810" max="12810" width="15.5703125" style="111" customWidth="1"/>
    <col min="12811" max="12811" width="15.140625" style="111" customWidth="1"/>
    <col min="12812" max="12812" width="16.28515625" style="111" customWidth="1"/>
    <col min="12813" max="12813" width="76.85546875" style="111" customWidth="1"/>
    <col min="12814" max="13056" width="9.140625" style="111"/>
    <col min="13057" max="13057" width="4.28515625" style="111" customWidth="1"/>
    <col min="13058" max="13058" width="11.28515625" style="111" customWidth="1"/>
    <col min="13059" max="13059" width="50.85546875" style="111" customWidth="1"/>
    <col min="13060" max="13060" width="16.7109375" style="111" customWidth="1"/>
    <col min="13061" max="13061" width="18.42578125" style="111" customWidth="1"/>
    <col min="13062" max="13062" width="15.85546875" style="111" bestFit="1" customWidth="1"/>
    <col min="13063" max="13065" width="18.42578125" style="111" customWidth="1"/>
    <col min="13066" max="13066" width="15.5703125" style="111" customWidth="1"/>
    <col min="13067" max="13067" width="15.140625" style="111" customWidth="1"/>
    <col min="13068" max="13068" width="16.28515625" style="111" customWidth="1"/>
    <col min="13069" max="13069" width="76.85546875" style="111" customWidth="1"/>
    <col min="13070" max="13312" width="9.140625" style="111"/>
    <col min="13313" max="13313" width="4.28515625" style="111" customWidth="1"/>
    <col min="13314" max="13314" width="11.28515625" style="111" customWidth="1"/>
    <col min="13315" max="13315" width="50.85546875" style="111" customWidth="1"/>
    <col min="13316" max="13316" width="16.7109375" style="111" customWidth="1"/>
    <col min="13317" max="13317" width="18.42578125" style="111" customWidth="1"/>
    <col min="13318" max="13318" width="15.85546875" style="111" bestFit="1" customWidth="1"/>
    <col min="13319" max="13321" width="18.42578125" style="111" customWidth="1"/>
    <col min="13322" max="13322" width="15.5703125" style="111" customWidth="1"/>
    <col min="13323" max="13323" width="15.140625" style="111" customWidth="1"/>
    <col min="13324" max="13324" width="16.28515625" style="111" customWidth="1"/>
    <col min="13325" max="13325" width="76.85546875" style="111" customWidth="1"/>
    <col min="13326" max="13568" width="9.140625" style="111"/>
    <col min="13569" max="13569" width="4.28515625" style="111" customWidth="1"/>
    <col min="13570" max="13570" width="11.28515625" style="111" customWidth="1"/>
    <col min="13571" max="13571" width="50.85546875" style="111" customWidth="1"/>
    <col min="13572" max="13572" width="16.7109375" style="111" customWidth="1"/>
    <col min="13573" max="13573" width="18.42578125" style="111" customWidth="1"/>
    <col min="13574" max="13574" width="15.85546875" style="111" bestFit="1" customWidth="1"/>
    <col min="13575" max="13577" width="18.42578125" style="111" customWidth="1"/>
    <col min="13578" max="13578" width="15.5703125" style="111" customWidth="1"/>
    <col min="13579" max="13579" width="15.140625" style="111" customWidth="1"/>
    <col min="13580" max="13580" width="16.28515625" style="111" customWidth="1"/>
    <col min="13581" max="13581" width="76.85546875" style="111" customWidth="1"/>
    <col min="13582" max="13824" width="9.140625" style="111"/>
    <col min="13825" max="13825" width="4.28515625" style="111" customWidth="1"/>
    <col min="13826" max="13826" width="11.28515625" style="111" customWidth="1"/>
    <col min="13827" max="13827" width="50.85546875" style="111" customWidth="1"/>
    <col min="13828" max="13828" width="16.7109375" style="111" customWidth="1"/>
    <col min="13829" max="13829" width="18.42578125" style="111" customWidth="1"/>
    <col min="13830" max="13830" width="15.85546875" style="111" bestFit="1" customWidth="1"/>
    <col min="13831" max="13833" width="18.42578125" style="111" customWidth="1"/>
    <col min="13834" max="13834" width="15.5703125" style="111" customWidth="1"/>
    <col min="13835" max="13835" width="15.140625" style="111" customWidth="1"/>
    <col min="13836" max="13836" width="16.28515625" style="111" customWidth="1"/>
    <col min="13837" max="13837" width="76.85546875" style="111" customWidth="1"/>
    <col min="13838" max="14080" width="9.140625" style="111"/>
    <col min="14081" max="14081" width="4.28515625" style="111" customWidth="1"/>
    <col min="14082" max="14082" width="11.28515625" style="111" customWidth="1"/>
    <col min="14083" max="14083" width="50.85546875" style="111" customWidth="1"/>
    <col min="14084" max="14084" width="16.7109375" style="111" customWidth="1"/>
    <col min="14085" max="14085" width="18.42578125" style="111" customWidth="1"/>
    <col min="14086" max="14086" width="15.85546875" style="111" bestFit="1" customWidth="1"/>
    <col min="14087" max="14089" width="18.42578125" style="111" customWidth="1"/>
    <col min="14090" max="14090" width="15.5703125" style="111" customWidth="1"/>
    <col min="14091" max="14091" width="15.140625" style="111" customWidth="1"/>
    <col min="14092" max="14092" width="16.28515625" style="111" customWidth="1"/>
    <col min="14093" max="14093" width="76.85546875" style="111" customWidth="1"/>
    <col min="14094" max="14336" width="9.140625" style="111"/>
    <col min="14337" max="14337" width="4.28515625" style="111" customWidth="1"/>
    <col min="14338" max="14338" width="11.28515625" style="111" customWidth="1"/>
    <col min="14339" max="14339" width="50.85546875" style="111" customWidth="1"/>
    <col min="14340" max="14340" width="16.7109375" style="111" customWidth="1"/>
    <col min="14341" max="14341" width="18.42578125" style="111" customWidth="1"/>
    <col min="14342" max="14342" width="15.85546875" style="111" bestFit="1" customWidth="1"/>
    <col min="14343" max="14345" width="18.42578125" style="111" customWidth="1"/>
    <col min="14346" max="14346" width="15.5703125" style="111" customWidth="1"/>
    <col min="14347" max="14347" width="15.140625" style="111" customWidth="1"/>
    <col min="14348" max="14348" width="16.28515625" style="111" customWidth="1"/>
    <col min="14349" max="14349" width="76.85546875" style="111" customWidth="1"/>
    <col min="14350" max="14592" width="9.140625" style="111"/>
    <col min="14593" max="14593" width="4.28515625" style="111" customWidth="1"/>
    <col min="14594" max="14594" width="11.28515625" style="111" customWidth="1"/>
    <col min="14595" max="14595" width="50.85546875" style="111" customWidth="1"/>
    <col min="14596" max="14596" width="16.7109375" style="111" customWidth="1"/>
    <col min="14597" max="14597" width="18.42578125" style="111" customWidth="1"/>
    <col min="14598" max="14598" width="15.85546875" style="111" bestFit="1" customWidth="1"/>
    <col min="14599" max="14601" width="18.42578125" style="111" customWidth="1"/>
    <col min="14602" max="14602" width="15.5703125" style="111" customWidth="1"/>
    <col min="14603" max="14603" width="15.140625" style="111" customWidth="1"/>
    <col min="14604" max="14604" width="16.28515625" style="111" customWidth="1"/>
    <col min="14605" max="14605" width="76.85546875" style="111" customWidth="1"/>
    <col min="14606" max="14848" width="9.140625" style="111"/>
    <col min="14849" max="14849" width="4.28515625" style="111" customWidth="1"/>
    <col min="14850" max="14850" width="11.28515625" style="111" customWidth="1"/>
    <col min="14851" max="14851" width="50.85546875" style="111" customWidth="1"/>
    <col min="14852" max="14852" width="16.7109375" style="111" customWidth="1"/>
    <col min="14853" max="14853" width="18.42578125" style="111" customWidth="1"/>
    <col min="14854" max="14854" width="15.85546875" style="111" bestFit="1" customWidth="1"/>
    <col min="14855" max="14857" width="18.42578125" style="111" customWidth="1"/>
    <col min="14858" max="14858" width="15.5703125" style="111" customWidth="1"/>
    <col min="14859" max="14859" width="15.140625" style="111" customWidth="1"/>
    <col min="14860" max="14860" width="16.28515625" style="111" customWidth="1"/>
    <col min="14861" max="14861" width="76.85546875" style="111" customWidth="1"/>
    <col min="14862" max="15104" width="9.140625" style="111"/>
    <col min="15105" max="15105" width="4.28515625" style="111" customWidth="1"/>
    <col min="15106" max="15106" width="11.28515625" style="111" customWidth="1"/>
    <col min="15107" max="15107" width="50.85546875" style="111" customWidth="1"/>
    <col min="15108" max="15108" width="16.7109375" style="111" customWidth="1"/>
    <col min="15109" max="15109" width="18.42578125" style="111" customWidth="1"/>
    <col min="15110" max="15110" width="15.85546875" style="111" bestFit="1" customWidth="1"/>
    <col min="15111" max="15113" width="18.42578125" style="111" customWidth="1"/>
    <col min="15114" max="15114" width="15.5703125" style="111" customWidth="1"/>
    <col min="15115" max="15115" width="15.140625" style="111" customWidth="1"/>
    <col min="15116" max="15116" width="16.28515625" style="111" customWidth="1"/>
    <col min="15117" max="15117" width="76.85546875" style="111" customWidth="1"/>
    <col min="15118" max="15360" width="9.140625" style="111"/>
    <col min="15361" max="15361" width="4.28515625" style="111" customWidth="1"/>
    <col min="15362" max="15362" width="11.28515625" style="111" customWidth="1"/>
    <col min="15363" max="15363" width="50.85546875" style="111" customWidth="1"/>
    <col min="15364" max="15364" width="16.7109375" style="111" customWidth="1"/>
    <col min="15365" max="15365" width="18.42578125" style="111" customWidth="1"/>
    <col min="15366" max="15366" width="15.85546875" style="111" bestFit="1" customWidth="1"/>
    <col min="15367" max="15369" width="18.42578125" style="111" customWidth="1"/>
    <col min="15370" max="15370" width="15.5703125" style="111" customWidth="1"/>
    <col min="15371" max="15371" width="15.140625" style="111" customWidth="1"/>
    <col min="15372" max="15372" width="16.28515625" style="111" customWidth="1"/>
    <col min="15373" max="15373" width="76.85546875" style="111" customWidth="1"/>
    <col min="15374" max="15616" width="9.140625" style="111"/>
    <col min="15617" max="15617" width="4.28515625" style="111" customWidth="1"/>
    <col min="15618" max="15618" width="11.28515625" style="111" customWidth="1"/>
    <col min="15619" max="15619" width="50.85546875" style="111" customWidth="1"/>
    <col min="15620" max="15620" width="16.7109375" style="111" customWidth="1"/>
    <col min="15621" max="15621" width="18.42578125" style="111" customWidth="1"/>
    <col min="15622" max="15622" width="15.85546875" style="111" bestFit="1" customWidth="1"/>
    <col min="15623" max="15625" width="18.42578125" style="111" customWidth="1"/>
    <col min="15626" max="15626" width="15.5703125" style="111" customWidth="1"/>
    <col min="15627" max="15627" width="15.140625" style="111" customWidth="1"/>
    <col min="15628" max="15628" width="16.28515625" style="111" customWidth="1"/>
    <col min="15629" max="15629" width="76.85546875" style="111" customWidth="1"/>
    <col min="15630" max="15872" width="9.140625" style="111"/>
    <col min="15873" max="15873" width="4.28515625" style="111" customWidth="1"/>
    <col min="15874" max="15874" width="11.28515625" style="111" customWidth="1"/>
    <col min="15875" max="15875" width="50.85546875" style="111" customWidth="1"/>
    <col min="15876" max="15876" width="16.7109375" style="111" customWidth="1"/>
    <col min="15877" max="15877" width="18.42578125" style="111" customWidth="1"/>
    <col min="15878" max="15878" width="15.85546875" style="111" bestFit="1" customWidth="1"/>
    <col min="15879" max="15881" width="18.42578125" style="111" customWidth="1"/>
    <col min="15882" max="15882" width="15.5703125" style="111" customWidth="1"/>
    <col min="15883" max="15883" width="15.140625" style="111" customWidth="1"/>
    <col min="15884" max="15884" width="16.28515625" style="111" customWidth="1"/>
    <col min="15885" max="15885" width="76.85546875" style="111" customWidth="1"/>
    <col min="15886" max="16128" width="9.140625" style="111"/>
    <col min="16129" max="16129" width="4.28515625" style="111" customWidth="1"/>
    <col min="16130" max="16130" width="11.28515625" style="111" customWidth="1"/>
    <col min="16131" max="16131" width="50.85546875" style="111" customWidth="1"/>
    <col min="16132" max="16132" width="16.7109375" style="111" customWidth="1"/>
    <col min="16133" max="16133" width="18.42578125" style="111" customWidth="1"/>
    <col min="16134" max="16134" width="15.85546875" style="111" bestFit="1" customWidth="1"/>
    <col min="16135" max="16137" width="18.42578125" style="111" customWidth="1"/>
    <col min="16138" max="16138" width="15.5703125" style="111" customWidth="1"/>
    <col min="16139" max="16139" width="15.140625" style="111" customWidth="1"/>
    <col min="16140" max="16140" width="16.28515625" style="111" customWidth="1"/>
    <col min="16141" max="16141" width="76.85546875" style="111" customWidth="1"/>
    <col min="16142" max="16384" width="9.140625" style="111"/>
  </cols>
  <sheetData>
    <row r="1" spans="2:13" s="112" customFormat="1" ht="28.5" customHeight="1">
      <c r="B1" s="272" t="s">
        <v>898</v>
      </c>
      <c r="C1" s="272"/>
      <c r="D1" s="272"/>
      <c r="E1" s="272"/>
      <c r="F1" s="272"/>
      <c r="G1" s="272"/>
      <c r="H1" s="272"/>
      <c r="I1" s="272"/>
      <c r="J1" s="272"/>
      <c r="K1" s="272"/>
      <c r="L1" s="272"/>
      <c r="M1" s="272"/>
    </row>
    <row r="2" spans="2:13" s="113" customFormat="1" ht="38.25" customHeight="1">
      <c r="B2" s="273" t="s">
        <v>272</v>
      </c>
      <c r="C2" s="273" t="s">
        <v>8</v>
      </c>
      <c r="D2" s="114"/>
      <c r="E2" s="273" t="s">
        <v>899</v>
      </c>
      <c r="F2" s="273" t="s">
        <v>900</v>
      </c>
      <c r="G2" s="273"/>
      <c r="H2" s="273"/>
      <c r="I2" s="273" t="s">
        <v>901</v>
      </c>
      <c r="J2" s="273" t="s">
        <v>900</v>
      </c>
      <c r="K2" s="273"/>
      <c r="L2" s="273"/>
      <c r="M2" s="274" t="s">
        <v>902</v>
      </c>
    </row>
    <row r="3" spans="2:13" s="113" customFormat="1" ht="58.5" customHeight="1">
      <c r="B3" s="273"/>
      <c r="C3" s="273"/>
      <c r="D3" s="114" t="s">
        <v>1018</v>
      </c>
      <c r="E3" s="273"/>
      <c r="F3" s="114" t="s">
        <v>903</v>
      </c>
      <c r="G3" s="114" t="s">
        <v>904</v>
      </c>
      <c r="H3" s="114" t="s">
        <v>905</v>
      </c>
      <c r="I3" s="273"/>
      <c r="J3" s="114" t="s">
        <v>903</v>
      </c>
      <c r="K3" s="114" t="s">
        <v>904</v>
      </c>
      <c r="L3" s="114" t="s">
        <v>905</v>
      </c>
      <c r="M3" s="274"/>
    </row>
    <row r="4" spans="2:13" ht="27.75" customHeight="1">
      <c r="B4" s="115" t="s">
        <v>78</v>
      </c>
      <c r="C4" s="116" t="s">
        <v>79</v>
      </c>
      <c r="D4" s="117">
        <f>D5+D8+D18+D36+D41</f>
        <v>3126496.1</v>
      </c>
      <c r="E4" s="117">
        <f>E5+E8+E18+E36+E41</f>
        <v>3400000</v>
      </c>
      <c r="F4" s="117">
        <f t="shared" ref="F4:L4" si="0">F5+F8+F18+F36+F41</f>
        <v>3614200</v>
      </c>
      <c r="G4" s="117">
        <f t="shared" si="0"/>
        <v>3898900</v>
      </c>
      <c r="H4" s="117">
        <f t="shared" si="0"/>
        <v>4163000</v>
      </c>
      <c r="I4" s="117">
        <f t="shared" si="0"/>
        <v>3549500</v>
      </c>
      <c r="J4" s="117">
        <f t="shared" si="0"/>
        <v>3652600</v>
      </c>
      <c r="K4" s="117">
        <f t="shared" si="0"/>
        <v>3898900</v>
      </c>
      <c r="L4" s="117">
        <f t="shared" si="0"/>
        <v>4163000</v>
      </c>
      <c r="M4" s="115"/>
    </row>
    <row r="5" spans="2:13" ht="29.25" customHeight="1">
      <c r="B5" s="118" t="s">
        <v>80</v>
      </c>
      <c r="C5" s="116" t="s">
        <v>81</v>
      </c>
      <c r="D5" s="116">
        <f t="shared" ref="D5:L5" si="1">D6+D7</f>
        <v>2230000</v>
      </c>
      <c r="E5" s="116">
        <f t="shared" si="1"/>
        <v>2474200</v>
      </c>
      <c r="F5" s="116">
        <f t="shared" si="1"/>
        <v>2686600</v>
      </c>
      <c r="G5" s="116">
        <f t="shared" si="1"/>
        <v>2964900</v>
      </c>
      <c r="H5" s="116">
        <f t="shared" si="1"/>
        <v>3229000</v>
      </c>
      <c r="I5" s="116">
        <f t="shared" si="1"/>
        <v>2623700</v>
      </c>
      <c r="J5" s="116">
        <f t="shared" si="1"/>
        <v>2723700</v>
      </c>
      <c r="K5" s="116">
        <f t="shared" si="1"/>
        <v>2964900</v>
      </c>
      <c r="L5" s="116">
        <f t="shared" si="1"/>
        <v>3229000</v>
      </c>
      <c r="M5" s="118"/>
    </row>
    <row r="6" spans="2:13" ht="59.25" customHeight="1">
      <c r="B6" s="118"/>
      <c r="C6" s="119" t="s">
        <v>1019</v>
      </c>
      <c r="D6" s="120">
        <v>2110000</v>
      </c>
      <c r="E6" s="121">
        <v>2353000</v>
      </c>
      <c r="F6" s="121">
        <v>2564000</v>
      </c>
      <c r="G6" s="121">
        <v>2841100</v>
      </c>
      <c r="H6" s="121">
        <v>3105000</v>
      </c>
      <c r="I6" s="121">
        <v>2500000</v>
      </c>
      <c r="J6" s="121">
        <v>2600000</v>
      </c>
      <c r="K6" s="121">
        <v>2841100</v>
      </c>
      <c r="L6" s="121">
        <v>3105000</v>
      </c>
      <c r="M6" s="118" t="s">
        <v>1020</v>
      </c>
    </row>
    <row r="7" spans="2:13" ht="95.25" customHeight="1">
      <c r="B7" s="118"/>
      <c r="C7" s="119" t="s">
        <v>1021</v>
      </c>
      <c r="D7" s="120">
        <v>120000</v>
      </c>
      <c r="E7" s="121">
        <v>121200</v>
      </c>
      <c r="F7" s="121">
        <v>122600</v>
      </c>
      <c r="G7" s="121">
        <v>123800</v>
      </c>
      <c r="H7" s="121">
        <v>124000</v>
      </c>
      <c r="I7" s="121">
        <v>123700</v>
      </c>
      <c r="J7" s="121">
        <v>123700</v>
      </c>
      <c r="K7" s="121">
        <v>123800</v>
      </c>
      <c r="L7" s="121">
        <v>124000</v>
      </c>
      <c r="M7" s="118" t="s">
        <v>1022</v>
      </c>
    </row>
    <row r="8" spans="2:13" ht="50.25" customHeight="1">
      <c r="B8" s="115" t="s">
        <v>82</v>
      </c>
      <c r="C8" s="116" t="s">
        <v>83</v>
      </c>
      <c r="D8" s="116">
        <f>SUM(D9:D17)</f>
        <v>793000</v>
      </c>
      <c r="E8" s="122">
        <f>SUM(E9:E17)</f>
        <v>807570</v>
      </c>
      <c r="F8" s="122">
        <f t="shared" ref="F8:L8" si="2">SUM(F9:F17)</f>
        <v>807570</v>
      </c>
      <c r="G8" s="122">
        <f t="shared" si="2"/>
        <v>808000</v>
      </c>
      <c r="H8" s="122">
        <f t="shared" si="2"/>
        <v>808000</v>
      </c>
      <c r="I8" s="122">
        <f t="shared" si="2"/>
        <v>807570</v>
      </c>
      <c r="J8" s="122">
        <f t="shared" si="2"/>
        <v>807570</v>
      </c>
      <c r="K8" s="122">
        <f t="shared" si="2"/>
        <v>808000</v>
      </c>
      <c r="L8" s="122">
        <f t="shared" si="2"/>
        <v>808000</v>
      </c>
      <c r="M8" s="115"/>
    </row>
    <row r="9" spans="2:13" ht="29.25" customHeight="1">
      <c r="B9" s="118"/>
      <c r="C9" s="119" t="s">
        <v>1023</v>
      </c>
      <c r="D9" s="120">
        <v>350760</v>
      </c>
      <c r="E9" s="121">
        <v>342000</v>
      </c>
      <c r="F9" s="121">
        <f t="shared" ref="F9:H14" si="3">E9</f>
        <v>342000</v>
      </c>
      <c r="G9" s="121">
        <f t="shared" si="3"/>
        <v>342000</v>
      </c>
      <c r="H9" s="121">
        <f t="shared" si="3"/>
        <v>342000</v>
      </c>
      <c r="I9" s="121">
        <v>342000</v>
      </c>
      <c r="J9" s="121">
        <v>342000</v>
      </c>
      <c r="K9" s="121">
        <v>342000</v>
      </c>
      <c r="L9" s="121">
        <v>342000</v>
      </c>
      <c r="M9" s="118" t="s">
        <v>1024</v>
      </c>
    </row>
    <row r="10" spans="2:13" ht="33.75" customHeight="1">
      <c r="B10" s="118"/>
      <c r="C10" s="119" t="s">
        <v>1025</v>
      </c>
      <c r="D10" s="120">
        <v>272150</v>
      </c>
      <c r="E10" s="121">
        <v>293500</v>
      </c>
      <c r="F10" s="121">
        <f t="shared" si="3"/>
        <v>293500</v>
      </c>
      <c r="G10" s="121">
        <f t="shared" si="3"/>
        <v>293500</v>
      </c>
      <c r="H10" s="121">
        <f t="shared" si="3"/>
        <v>293500</v>
      </c>
      <c r="I10" s="121">
        <v>293500</v>
      </c>
      <c r="J10" s="121">
        <v>293500</v>
      </c>
      <c r="K10" s="121">
        <v>293500</v>
      </c>
      <c r="L10" s="121">
        <v>293500</v>
      </c>
      <c r="M10" s="118" t="s">
        <v>1026</v>
      </c>
    </row>
    <row r="11" spans="2:13" ht="33.75" customHeight="1">
      <c r="B11" s="118"/>
      <c r="C11" s="119" t="s">
        <v>1027</v>
      </c>
      <c r="D11" s="120">
        <v>126000</v>
      </c>
      <c r="E11" s="121">
        <v>124956</v>
      </c>
      <c r="F11" s="121">
        <f t="shared" si="3"/>
        <v>124956</v>
      </c>
      <c r="G11" s="121">
        <v>125386</v>
      </c>
      <c r="H11" s="121">
        <v>125386</v>
      </c>
      <c r="I11" s="121">
        <v>124956</v>
      </c>
      <c r="J11" s="121">
        <v>124956</v>
      </c>
      <c r="K11" s="121">
        <v>125386</v>
      </c>
      <c r="L11" s="121">
        <v>125386</v>
      </c>
      <c r="M11" s="118" t="s">
        <v>1028</v>
      </c>
    </row>
    <row r="12" spans="2:13" ht="33.75" customHeight="1">
      <c r="B12" s="118"/>
      <c r="C12" s="123" t="s">
        <v>1029</v>
      </c>
      <c r="D12" s="120">
        <v>550</v>
      </c>
      <c r="E12" s="121">
        <v>0</v>
      </c>
      <c r="F12" s="121">
        <v>0</v>
      </c>
      <c r="G12" s="121">
        <v>0</v>
      </c>
      <c r="H12" s="121">
        <v>0</v>
      </c>
      <c r="I12" s="121">
        <v>0</v>
      </c>
      <c r="J12" s="121">
        <v>0</v>
      </c>
      <c r="K12" s="121">
        <v>0</v>
      </c>
      <c r="L12" s="121">
        <v>0</v>
      </c>
      <c r="M12" s="118" t="s">
        <v>1030</v>
      </c>
    </row>
    <row r="13" spans="2:13" ht="52.5" customHeight="1">
      <c r="B13" s="118"/>
      <c r="C13" s="119" t="s">
        <v>1031</v>
      </c>
      <c r="D13" s="120">
        <v>22000</v>
      </c>
      <c r="E13" s="121">
        <v>25000</v>
      </c>
      <c r="F13" s="121">
        <f t="shared" si="3"/>
        <v>25000</v>
      </c>
      <c r="G13" s="121">
        <f t="shared" si="3"/>
        <v>25000</v>
      </c>
      <c r="H13" s="121">
        <f t="shared" si="3"/>
        <v>25000</v>
      </c>
      <c r="I13" s="121">
        <v>25000</v>
      </c>
      <c r="J13" s="121">
        <v>25000</v>
      </c>
      <c r="K13" s="121">
        <v>25000</v>
      </c>
      <c r="L13" s="121">
        <v>25000</v>
      </c>
      <c r="M13" s="118" t="s">
        <v>1032</v>
      </c>
    </row>
    <row r="14" spans="2:13" ht="33.75" customHeight="1">
      <c r="B14" s="118"/>
      <c r="C14" s="119" t="s">
        <v>1033</v>
      </c>
      <c r="D14" s="120">
        <v>15000</v>
      </c>
      <c r="E14" s="121">
        <v>15900</v>
      </c>
      <c r="F14" s="121">
        <f t="shared" si="3"/>
        <v>15900</v>
      </c>
      <c r="G14" s="121">
        <f t="shared" si="3"/>
        <v>15900</v>
      </c>
      <c r="H14" s="121">
        <f t="shared" si="3"/>
        <v>15900</v>
      </c>
      <c r="I14" s="121">
        <v>15900</v>
      </c>
      <c r="J14" s="121">
        <v>15900</v>
      </c>
      <c r="K14" s="121">
        <v>15900</v>
      </c>
      <c r="L14" s="121">
        <v>15900</v>
      </c>
      <c r="M14" s="118"/>
    </row>
    <row r="15" spans="2:13" ht="41.25" customHeight="1">
      <c r="B15" s="118"/>
      <c r="C15" s="119" t="s">
        <v>1034</v>
      </c>
      <c r="D15" s="120">
        <v>1300</v>
      </c>
      <c r="E15" s="124">
        <v>1280</v>
      </c>
      <c r="F15" s="124">
        <v>1280</v>
      </c>
      <c r="G15" s="124">
        <v>1280</v>
      </c>
      <c r="H15" s="124">
        <v>1280</v>
      </c>
      <c r="I15" s="124">
        <v>1280</v>
      </c>
      <c r="J15" s="124">
        <v>1280</v>
      </c>
      <c r="K15" s="124">
        <v>1280</v>
      </c>
      <c r="L15" s="124">
        <v>1280</v>
      </c>
      <c r="M15" s="118" t="s">
        <v>1035</v>
      </c>
    </row>
    <row r="16" spans="2:13" ht="27.75" customHeight="1">
      <c r="B16" s="115"/>
      <c r="C16" s="119" t="s">
        <v>1036</v>
      </c>
      <c r="D16" s="120">
        <v>4900</v>
      </c>
      <c r="E16" s="124">
        <v>4750</v>
      </c>
      <c r="F16" s="124">
        <v>4750</v>
      </c>
      <c r="G16" s="124">
        <v>4750</v>
      </c>
      <c r="H16" s="124">
        <v>4750</v>
      </c>
      <c r="I16" s="124">
        <v>4750</v>
      </c>
      <c r="J16" s="124">
        <v>4750</v>
      </c>
      <c r="K16" s="124">
        <v>4750</v>
      </c>
      <c r="L16" s="124">
        <v>4750</v>
      </c>
      <c r="M16" s="118" t="s">
        <v>1037</v>
      </c>
    </row>
    <row r="17" spans="2:13" ht="29.25" customHeight="1">
      <c r="B17" s="118"/>
      <c r="C17" s="119" t="s">
        <v>1038</v>
      </c>
      <c r="D17" s="120">
        <v>340</v>
      </c>
      <c r="E17" s="124">
        <v>184</v>
      </c>
      <c r="F17" s="124">
        <v>184</v>
      </c>
      <c r="G17" s="124">
        <v>184</v>
      </c>
      <c r="H17" s="124">
        <v>184</v>
      </c>
      <c r="I17" s="124">
        <v>184</v>
      </c>
      <c r="J17" s="124">
        <v>184</v>
      </c>
      <c r="K17" s="124">
        <v>184</v>
      </c>
      <c r="L17" s="124">
        <v>184</v>
      </c>
      <c r="M17" s="120"/>
    </row>
    <row r="18" spans="2:13" ht="30.75" customHeight="1">
      <c r="B18" s="118" t="s">
        <v>84</v>
      </c>
      <c r="C18" s="116" t="s">
        <v>85</v>
      </c>
      <c r="D18" s="116">
        <f t="shared" ref="D18:L18" si="4">SUM(D19:D35)</f>
        <v>37896.1</v>
      </c>
      <c r="E18" s="122">
        <f t="shared" si="4"/>
        <v>42230</v>
      </c>
      <c r="F18" s="122">
        <f t="shared" si="4"/>
        <v>44030</v>
      </c>
      <c r="G18" s="122">
        <f t="shared" si="4"/>
        <v>50000</v>
      </c>
      <c r="H18" s="122">
        <f t="shared" si="4"/>
        <v>50000</v>
      </c>
      <c r="I18" s="122">
        <f t="shared" si="4"/>
        <v>42230</v>
      </c>
      <c r="J18" s="122">
        <f t="shared" si="4"/>
        <v>45330</v>
      </c>
      <c r="K18" s="122">
        <f t="shared" si="4"/>
        <v>50000</v>
      </c>
      <c r="L18" s="122">
        <f t="shared" si="4"/>
        <v>50000</v>
      </c>
      <c r="M18" s="120"/>
    </row>
    <row r="19" spans="2:13" ht="108" customHeight="1">
      <c r="B19" s="118"/>
      <c r="C19" s="119" t="s">
        <v>1039</v>
      </c>
      <c r="D19" s="120">
        <v>1300</v>
      </c>
      <c r="E19" s="121">
        <v>1900</v>
      </c>
      <c r="F19" s="121">
        <v>1900</v>
      </c>
      <c r="G19" s="121">
        <v>2000</v>
      </c>
      <c r="H19" s="121">
        <v>2000</v>
      </c>
      <c r="I19" s="121">
        <v>1900</v>
      </c>
      <c r="J19" s="121">
        <v>1900</v>
      </c>
      <c r="K19" s="121">
        <v>2000</v>
      </c>
      <c r="L19" s="121">
        <v>2000</v>
      </c>
      <c r="M19" s="125" t="s">
        <v>1061</v>
      </c>
    </row>
    <row r="20" spans="2:13" ht="32.25" customHeight="1">
      <c r="B20" s="119"/>
      <c r="C20" s="119" t="s">
        <v>89</v>
      </c>
      <c r="D20" s="120">
        <v>3200</v>
      </c>
      <c r="E20" s="121">
        <v>4200</v>
      </c>
      <c r="F20" s="121">
        <v>4200</v>
      </c>
      <c r="G20" s="121">
        <v>4500</v>
      </c>
      <c r="H20" s="121">
        <v>4500</v>
      </c>
      <c r="I20" s="121">
        <v>4200</v>
      </c>
      <c r="J20" s="121">
        <v>4200</v>
      </c>
      <c r="K20" s="121">
        <v>4500</v>
      </c>
      <c r="L20" s="121">
        <v>4500</v>
      </c>
      <c r="M20" s="126" t="s">
        <v>1040</v>
      </c>
    </row>
    <row r="21" spans="2:13" ht="15.75" customHeight="1">
      <c r="B21" s="119"/>
      <c r="C21" s="123" t="s">
        <v>1041</v>
      </c>
      <c r="D21" s="120">
        <v>3440</v>
      </c>
      <c r="E21" s="121">
        <v>4000</v>
      </c>
      <c r="F21" s="121">
        <v>4000</v>
      </c>
      <c r="G21" s="121">
        <v>5000</v>
      </c>
      <c r="H21" s="121">
        <v>5000</v>
      </c>
      <c r="I21" s="121">
        <v>4000</v>
      </c>
      <c r="J21" s="121">
        <v>4000</v>
      </c>
      <c r="K21" s="121">
        <v>5000</v>
      </c>
      <c r="L21" s="121">
        <v>5000</v>
      </c>
      <c r="M21" s="120"/>
    </row>
    <row r="22" spans="2:13" ht="37.5" customHeight="1">
      <c r="B22" s="119"/>
      <c r="C22" s="123" t="s">
        <v>93</v>
      </c>
      <c r="D22" s="120">
        <v>20</v>
      </c>
      <c r="E22" s="121">
        <v>20</v>
      </c>
      <c r="F22" s="121">
        <v>40</v>
      </c>
      <c r="G22" s="121">
        <v>40</v>
      </c>
      <c r="H22" s="121">
        <v>40</v>
      </c>
      <c r="I22" s="121">
        <v>20</v>
      </c>
      <c r="J22" s="121">
        <v>40</v>
      </c>
      <c r="K22" s="121">
        <v>40</v>
      </c>
      <c r="L22" s="121">
        <v>40</v>
      </c>
      <c r="M22" s="120"/>
    </row>
    <row r="23" spans="2:13" ht="105">
      <c r="B23" s="119"/>
      <c r="C23" s="119" t="s">
        <v>95</v>
      </c>
      <c r="D23" s="120">
        <v>6300</v>
      </c>
      <c r="E23" s="121">
        <v>6300</v>
      </c>
      <c r="F23" s="121">
        <v>6750</v>
      </c>
      <c r="G23" s="121">
        <v>6900</v>
      </c>
      <c r="H23" s="121">
        <f>G23</f>
        <v>6900</v>
      </c>
      <c r="I23" s="121">
        <v>6300</v>
      </c>
      <c r="J23" s="121">
        <v>6750</v>
      </c>
      <c r="K23" s="121">
        <v>6900</v>
      </c>
      <c r="L23" s="121">
        <f>K23</f>
        <v>6900</v>
      </c>
      <c r="M23" s="126" t="s">
        <v>1042</v>
      </c>
    </row>
    <row r="24" spans="2:13" ht="225">
      <c r="B24" s="127"/>
      <c r="C24" s="119" t="s">
        <v>97</v>
      </c>
      <c r="D24" s="120">
        <v>5854.5</v>
      </c>
      <c r="E24" s="121">
        <v>4100</v>
      </c>
      <c r="F24" s="124">
        <v>4600</v>
      </c>
      <c r="G24" s="121">
        <v>6300</v>
      </c>
      <c r="H24" s="121">
        <f>G24</f>
        <v>6300</v>
      </c>
      <c r="I24" s="121">
        <v>4100</v>
      </c>
      <c r="J24" s="121">
        <v>5900</v>
      </c>
      <c r="K24" s="121">
        <v>6300</v>
      </c>
      <c r="L24" s="121">
        <f>K24</f>
        <v>6300</v>
      </c>
      <c r="M24" s="128" t="s">
        <v>1062</v>
      </c>
    </row>
    <row r="25" spans="2:13" ht="30">
      <c r="B25" s="119"/>
      <c r="C25" s="119" t="s">
        <v>99</v>
      </c>
      <c r="D25" s="120">
        <v>48</v>
      </c>
      <c r="E25" s="121">
        <v>60</v>
      </c>
      <c r="F25" s="121">
        <f>E25</f>
        <v>60</v>
      </c>
      <c r="G25" s="121">
        <f>F25</f>
        <v>60</v>
      </c>
      <c r="H25" s="121">
        <f>G25</f>
        <v>60</v>
      </c>
      <c r="I25" s="121">
        <v>60</v>
      </c>
      <c r="J25" s="121">
        <f>I25</f>
        <v>60</v>
      </c>
      <c r="K25" s="121">
        <f>J25</f>
        <v>60</v>
      </c>
      <c r="L25" s="121">
        <f>K25</f>
        <v>60</v>
      </c>
      <c r="M25" s="129" t="s">
        <v>1043</v>
      </c>
    </row>
    <row r="26" spans="2:13" ht="90">
      <c r="B26" s="119"/>
      <c r="C26" s="119" t="s">
        <v>101</v>
      </c>
      <c r="D26" s="120">
        <v>600</v>
      </c>
      <c r="E26" s="121">
        <v>660</v>
      </c>
      <c r="F26" s="121">
        <v>700</v>
      </c>
      <c r="G26" s="121">
        <v>700</v>
      </c>
      <c r="H26" s="121">
        <v>700</v>
      </c>
      <c r="I26" s="121">
        <v>660</v>
      </c>
      <c r="J26" s="121">
        <v>700</v>
      </c>
      <c r="K26" s="121">
        <v>700</v>
      </c>
      <c r="L26" s="121">
        <v>700</v>
      </c>
      <c r="M26" s="128" t="s">
        <v>1063</v>
      </c>
    </row>
    <row r="27" spans="2:13" ht="165">
      <c r="B27" s="119"/>
      <c r="C27" s="119" t="s">
        <v>103</v>
      </c>
      <c r="D27" s="120">
        <v>9700</v>
      </c>
      <c r="E27" s="121">
        <v>12000</v>
      </c>
      <c r="F27" s="124">
        <v>12000</v>
      </c>
      <c r="G27" s="121">
        <v>14000</v>
      </c>
      <c r="H27" s="121">
        <v>14000</v>
      </c>
      <c r="I27" s="121">
        <v>12000</v>
      </c>
      <c r="J27" s="124">
        <v>12000</v>
      </c>
      <c r="K27" s="121">
        <v>14000</v>
      </c>
      <c r="L27" s="121">
        <v>14000</v>
      </c>
      <c r="M27" s="128" t="s">
        <v>1064</v>
      </c>
    </row>
    <row r="28" spans="2:13" ht="30">
      <c r="B28" s="119"/>
      <c r="C28" s="119" t="s">
        <v>1044</v>
      </c>
      <c r="D28" s="120">
        <v>2600</v>
      </c>
      <c r="E28" s="121">
        <v>2700</v>
      </c>
      <c r="F28" s="121">
        <v>3100</v>
      </c>
      <c r="G28" s="121">
        <v>3200</v>
      </c>
      <c r="H28" s="121">
        <v>3200</v>
      </c>
      <c r="I28" s="121">
        <v>2700</v>
      </c>
      <c r="J28" s="121">
        <v>3100</v>
      </c>
      <c r="K28" s="121">
        <v>3200</v>
      </c>
      <c r="L28" s="121">
        <v>3200</v>
      </c>
      <c r="M28" s="128" t="s">
        <v>1045</v>
      </c>
    </row>
    <row r="29" spans="2:13" ht="30">
      <c r="B29" s="119"/>
      <c r="C29" s="119" t="s">
        <v>107</v>
      </c>
      <c r="D29" s="120">
        <v>1000</v>
      </c>
      <c r="E29" s="121">
        <v>1000</v>
      </c>
      <c r="F29" s="121">
        <v>1200</v>
      </c>
      <c r="G29" s="121">
        <v>1300</v>
      </c>
      <c r="H29" s="121">
        <v>1300</v>
      </c>
      <c r="I29" s="121">
        <v>1000</v>
      </c>
      <c r="J29" s="121">
        <v>1200</v>
      </c>
      <c r="K29" s="121">
        <v>1300</v>
      </c>
      <c r="L29" s="121">
        <v>1300</v>
      </c>
      <c r="M29" s="129" t="s">
        <v>1046</v>
      </c>
    </row>
    <row r="30" spans="2:13" ht="120">
      <c r="B30" s="119"/>
      <c r="C30" s="119" t="s">
        <v>109</v>
      </c>
      <c r="D30" s="120">
        <v>2830</v>
      </c>
      <c r="E30" s="121">
        <v>3600</v>
      </c>
      <c r="F30" s="121">
        <v>3600</v>
      </c>
      <c r="G30" s="121">
        <v>3700</v>
      </c>
      <c r="H30" s="121">
        <v>3700</v>
      </c>
      <c r="I30" s="121">
        <v>3600</v>
      </c>
      <c r="J30" s="121">
        <v>3600</v>
      </c>
      <c r="K30" s="121">
        <v>3700</v>
      </c>
      <c r="L30" s="121">
        <v>3700</v>
      </c>
      <c r="M30" s="128" t="s">
        <v>1047</v>
      </c>
    </row>
    <row r="31" spans="2:13" ht="60">
      <c r="B31" s="119"/>
      <c r="C31" s="130" t="s">
        <v>111</v>
      </c>
      <c r="D31" s="120">
        <v>252</v>
      </c>
      <c r="E31" s="121">
        <v>260</v>
      </c>
      <c r="F31" s="121">
        <v>260</v>
      </c>
      <c r="G31" s="121">
        <v>400</v>
      </c>
      <c r="H31" s="121">
        <v>400</v>
      </c>
      <c r="I31" s="121">
        <v>260</v>
      </c>
      <c r="J31" s="121">
        <v>260</v>
      </c>
      <c r="K31" s="121">
        <v>400</v>
      </c>
      <c r="L31" s="121">
        <v>400</v>
      </c>
      <c r="M31" s="128" t="s">
        <v>1048</v>
      </c>
    </row>
    <row r="32" spans="2:13" ht="42.75">
      <c r="B32" s="119"/>
      <c r="C32" s="131" t="s">
        <v>113</v>
      </c>
      <c r="D32" s="120">
        <v>255.5</v>
      </c>
      <c r="E32" s="121">
        <v>260</v>
      </c>
      <c r="F32" s="121">
        <v>380</v>
      </c>
      <c r="G32" s="121">
        <v>500</v>
      </c>
      <c r="H32" s="121">
        <v>500</v>
      </c>
      <c r="I32" s="121">
        <v>260</v>
      </c>
      <c r="J32" s="121">
        <v>380</v>
      </c>
      <c r="K32" s="121">
        <v>500</v>
      </c>
      <c r="L32" s="121">
        <v>500</v>
      </c>
      <c r="M32" s="129" t="s">
        <v>1049</v>
      </c>
    </row>
    <row r="33" spans="2:13" ht="81.75" customHeight="1">
      <c r="B33" s="119"/>
      <c r="C33" s="123" t="s">
        <v>1050</v>
      </c>
      <c r="D33" s="120">
        <v>496.1</v>
      </c>
      <c r="E33" s="121">
        <v>930</v>
      </c>
      <c r="F33" s="121">
        <v>1000</v>
      </c>
      <c r="G33" s="121">
        <v>1160</v>
      </c>
      <c r="H33" s="121">
        <v>1160</v>
      </c>
      <c r="I33" s="121">
        <v>930</v>
      </c>
      <c r="J33" s="121">
        <v>1000</v>
      </c>
      <c r="K33" s="121">
        <v>1160</v>
      </c>
      <c r="L33" s="121">
        <v>1160</v>
      </c>
      <c r="M33" s="128" t="s">
        <v>1065</v>
      </c>
    </row>
    <row r="34" spans="2:13" ht="45">
      <c r="B34" s="119"/>
      <c r="C34" s="132" t="s">
        <v>1051</v>
      </c>
      <c r="D34" s="120">
        <v>0</v>
      </c>
      <c r="E34" s="121">
        <v>200</v>
      </c>
      <c r="F34" s="121">
        <v>200</v>
      </c>
      <c r="G34" s="121">
        <v>200</v>
      </c>
      <c r="H34" s="121">
        <v>200</v>
      </c>
      <c r="I34" s="121">
        <v>200</v>
      </c>
      <c r="J34" s="121">
        <v>200</v>
      </c>
      <c r="K34" s="121">
        <v>200</v>
      </c>
      <c r="L34" s="121">
        <v>200</v>
      </c>
      <c r="M34" s="133" t="s">
        <v>1052</v>
      </c>
    </row>
    <row r="35" spans="2:13" ht="45">
      <c r="B35" s="119"/>
      <c r="C35" s="132" t="s">
        <v>1053</v>
      </c>
      <c r="D35" s="120">
        <v>0</v>
      </c>
      <c r="E35" s="121">
        <v>40</v>
      </c>
      <c r="F35" s="121">
        <v>40</v>
      </c>
      <c r="G35" s="121">
        <v>40</v>
      </c>
      <c r="H35" s="121">
        <v>40</v>
      </c>
      <c r="I35" s="121">
        <v>40</v>
      </c>
      <c r="J35" s="121">
        <v>40</v>
      </c>
      <c r="K35" s="121">
        <v>40</v>
      </c>
      <c r="L35" s="121">
        <v>40</v>
      </c>
      <c r="M35" s="133" t="s">
        <v>1054</v>
      </c>
    </row>
    <row r="36" spans="2:13" ht="30">
      <c r="B36" s="119" t="s">
        <v>120</v>
      </c>
      <c r="C36" s="116" t="s">
        <v>121</v>
      </c>
      <c r="D36" s="116">
        <v>58300</v>
      </c>
      <c r="E36" s="122">
        <f>SUM(E37:E40)</f>
        <v>68000</v>
      </c>
      <c r="F36" s="122">
        <f>SUM(F37:F40)</f>
        <v>68000</v>
      </c>
      <c r="G36" s="122">
        <f>SUM(G37:G40)</f>
        <v>68000</v>
      </c>
      <c r="H36" s="122">
        <f>SUM(H37:H40)</f>
        <v>68000</v>
      </c>
      <c r="I36" s="122">
        <v>68000</v>
      </c>
      <c r="J36" s="122">
        <v>68000</v>
      </c>
      <c r="K36" s="122">
        <v>68000</v>
      </c>
      <c r="L36" s="122">
        <v>68000</v>
      </c>
      <c r="M36" s="120"/>
    </row>
    <row r="37" spans="2:13">
      <c r="B37" s="119"/>
      <c r="C37" s="119" t="s">
        <v>1055</v>
      </c>
      <c r="D37" s="120"/>
      <c r="E37" s="121">
        <v>45000</v>
      </c>
      <c r="F37" s="121">
        <f t="shared" ref="F37:H39" si="5">E37</f>
        <v>45000</v>
      </c>
      <c r="G37" s="121">
        <f t="shared" si="5"/>
        <v>45000</v>
      </c>
      <c r="H37" s="121">
        <f t="shared" si="5"/>
        <v>45000</v>
      </c>
      <c r="I37" s="121">
        <v>45000</v>
      </c>
      <c r="J37" s="121">
        <v>45000</v>
      </c>
      <c r="K37" s="121">
        <v>45000</v>
      </c>
      <c r="L37" s="121">
        <v>45000</v>
      </c>
      <c r="M37" s="120"/>
    </row>
    <row r="38" spans="2:13">
      <c r="B38" s="119"/>
      <c r="C38" s="119" t="s">
        <v>1056</v>
      </c>
      <c r="D38" s="120"/>
      <c r="E38" s="121">
        <v>5300</v>
      </c>
      <c r="F38" s="121">
        <f t="shared" si="5"/>
        <v>5300</v>
      </c>
      <c r="G38" s="121">
        <f t="shared" si="5"/>
        <v>5300</v>
      </c>
      <c r="H38" s="121">
        <f t="shared" si="5"/>
        <v>5300</v>
      </c>
      <c r="I38" s="121">
        <v>5300</v>
      </c>
      <c r="J38" s="121">
        <v>5300</v>
      </c>
      <c r="K38" s="121">
        <v>5300</v>
      </c>
      <c r="L38" s="121">
        <v>5300</v>
      </c>
      <c r="M38" s="120"/>
    </row>
    <row r="39" spans="2:13">
      <c r="B39" s="119"/>
      <c r="C39" s="119" t="s">
        <v>1057</v>
      </c>
      <c r="D39" s="120"/>
      <c r="E39" s="121">
        <v>6500</v>
      </c>
      <c r="F39" s="121">
        <f t="shared" si="5"/>
        <v>6500</v>
      </c>
      <c r="G39" s="121">
        <f t="shared" si="5"/>
        <v>6500</v>
      </c>
      <c r="H39" s="121">
        <f t="shared" si="5"/>
        <v>6500</v>
      </c>
      <c r="I39" s="121">
        <v>6500</v>
      </c>
      <c r="J39" s="121">
        <v>6500</v>
      </c>
      <c r="K39" s="121">
        <v>6500</v>
      </c>
      <c r="L39" s="121">
        <v>6500</v>
      </c>
      <c r="M39" s="120"/>
    </row>
    <row r="40" spans="2:13" ht="28.5">
      <c r="B40" s="119"/>
      <c r="C40" s="119" t="s">
        <v>1058</v>
      </c>
      <c r="D40" s="120"/>
      <c r="E40" s="121">
        <v>11200</v>
      </c>
      <c r="F40" s="121">
        <v>11200</v>
      </c>
      <c r="G40" s="121">
        <v>11200</v>
      </c>
      <c r="H40" s="121">
        <v>11200</v>
      </c>
      <c r="I40" s="121">
        <v>11200</v>
      </c>
      <c r="J40" s="121">
        <v>11200</v>
      </c>
      <c r="K40" s="121">
        <v>11200</v>
      </c>
      <c r="L40" s="121">
        <v>11200</v>
      </c>
      <c r="M40" s="120"/>
    </row>
    <row r="41" spans="2:13" ht="45">
      <c r="B41" s="119" t="s">
        <v>1059</v>
      </c>
      <c r="C41" s="116" t="s">
        <v>1060</v>
      </c>
      <c r="D41" s="116">
        <v>7300</v>
      </c>
      <c r="E41" s="122">
        <v>8000</v>
      </c>
      <c r="F41" s="122">
        <f>E41</f>
        <v>8000</v>
      </c>
      <c r="G41" s="122">
        <f t="shared" ref="G41:L41" si="6">F41</f>
        <v>8000</v>
      </c>
      <c r="H41" s="122">
        <f t="shared" si="6"/>
        <v>8000</v>
      </c>
      <c r="I41" s="122">
        <f t="shared" si="6"/>
        <v>8000</v>
      </c>
      <c r="J41" s="122">
        <f t="shared" si="6"/>
        <v>8000</v>
      </c>
      <c r="K41" s="122">
        <f t="shared" si="6"/>
        <v>8000</v>
      </c>
      <c r="L41" s="122">
        <f t="shared" si="6"/>
        <v>8000</v>
      </c>
      <c r="M41" s="119"/>
    </row>
    <row r="42" spans="2:13">
      <c r="B42" s="134"/>
      <c r="C42" s="134"/>
      <c r="D42" s="135"/>
      <c r="E42" s="136"/>
      <c r="F42" s="134"/>
      <c r="G42" s="134"/>
      <c r="H42" s="134"/>
      <c r="I42" s="134"/>
      <c r="J42" s="134"/>
      <c r="K42" s="134"/>
      <c r="L42" s="134"/>
      <c r="M42" s="134"/>
    </row>
  </sheetData>
  <mergeCells count="8">
    <mergeCell ref="B1:M1"/>
    <mergeCell ref="B2:B3"/>
    <mergeCell ref="C2:C3"/>
    <mergeCell ref="E2:E3"/>
    <mergeCell ref="F2:H2"/>
    <mergeCell ref="I2:I3"/>
    <mergeCell ref="J2:L2"/>
    <mergeCell ref="M2:M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134"/>
  <sheetViews>
    <sheetView topLeftCell="A127" workbookViewId="0">
      <selection activeCell="M131" sqref="M131:M132"/>
    </sheetView>
  </sheetViews>
  <sheetFormatPr defaultRowHeight="18"/>
  <cols>
    <col min="1" max="1" width="4.28515625" style="97" customWidth="1"/>
    <col min="2" max="2" width="12.28515625" style="97" bestFit="1" customWidth="1"/>
    <col min="3" max="3" width="8.140625" style="97" bestFit="1" customWidth="1"/>
    <col min="4" max="4" width="34.85546875" style="97" customWidth="1"/>
    <col min="5" max="5" width="19.5703125" style="110" bestFit="1" customWidth="1"/>
    <col min="6" max="8" width="10.7109375" style="97" bestFit="1" customWidth="1"/>
    <col min="9" max="9" width="24.5703125" style="97" bestFit="1" customWidth="1"/>
    <col min="10" max="12" width="10.7109375" style="97" bestFit="1" customWidth="1"/>
    <col min="13" max="13" width="54.85546875" style="97" customWidth="1"/>
    <col min="14" max="256" width="9.140625" style="97"/>
    <col min="257" max="257" width="4.28515625" style="97" customWidth="1"/>
    <col min="258" max="258" width="12.28515625" style="97" bestFit="1" customWidth="1"/>
    <col min="259" max="259" width="8.140625" style="97" bestFit="1" customWidth="1"/>
    <col min="260" max="260" width="34.85546875" style="97" customWidth="1"/>
    <col min="261" max="261" width="19.5703125" style="97" bestFit="1" customWidth="1"/>
    <col min="262" max="264" width="10.7109375" style="97" bestFit="1" customWidth="1"/>
    <col min="265" max="265" width="24.5703125" style="97" bestFit="1" customWidth="1"/>
    <col min="266" max="268" width="10.7109375" style="97" bestFit="1" customWidth="1"/>
    <col min="269" max="269" width="54.85546875" style="97" customWidth="1"/>
    <col min="270" max="512" width="9.140625" style="97"/>
    <col min="513" max="513" width="4.28515625" style="97" customWidth="1"/>
    <col min="514" max="514" width="12.28515625" style="97" bestFit="1" customWidth="1"/>
    <col min="515" max="515" width="8.140625" style="97" bestFit="1" customWidth="1"/>
    <col min="516" max="516" width="34.85546875" style="97" customWidth="1"/>
    <col min="517" max="517" width="19.5703125" style="97" bestFit="1" customWidth="1"/>
    <col min="518" max="520" width="10.7109375" style="97" bestFit="1" customWidth="1"/>
    <col min="521" max="521" width="24.5703125" style="97" bestFit="1" customWidth="1"/>
    <col min="522" max="524" width="10.7109375" style="97" bestFit="1" customWidth="1"/>
    <col min="525" max="525" width="54.85546875" style="97" customWidth="1"/>
    <col min="526" max="768" width="9.140625" style="97"/>
    <col min="769" max="769" width="4.28515625" style="97" customWidth="1"/>
    <col min="770" max="770" width="12.28515625" style="97" bestFit="1" customWidth="1"/>
    <col min="771" max="771" width="8.140625" style="97" bestFit="1" customWidth="1"/>
    <col min="772" max="772" width="34.85546875" style="97" customWidth="1"/>
    <col min="773" max="773" width="19.5703125" style="97" bestFit="1" customWidth="1"/>
    <col min="774" max="776" width="10.7109375" style="97" bestFit="1" customWidth="1"/>
    <col min="777" max="777" width="24.5703125" style="97" bestFit="1" customWidth="1"/>
    <col min="778" max="780" width="10.7109375" style="97" bestFit="1" customWidth="1"/>
    <col min="781" max="781" width="54.85546875" style="97" customWidth="1"/>
    <col min="782" max="1024" width="9.140625" style="97"/>
    <col min="1025" max="1025" width="4.28515625" style="97" customWidth="1"/>
    <col min="1026" max="1026" width="12.28515625" style="97" bestFit="1" customWidth="1"/>
    <col min="1027" max="1027" width="8.140625" style="97" bestFit="1" customWidth="1"/>
    <col min="1028" max="1028" width="34.85546875" style="97" customWidth="1"/>
    <col min="1029" max="1029" width="19.5703125" style="97" bestFit="1" customWidth="1"/>
    <col min="1030" max="1032" width="10.7109375" style="97" bestFit="1" customWidth="1"/>
    <col min="1033" max="1033" width="24.5703125" style="97" bestFit="1" customWidth="1"/>
    <col min="1034" max="1036" width="10.7109375" style="97" bestFit="1" customWidth="1"/>
    <col min="1037" max="1037" width="54.85546875" style="97" customWidth="1"/>
    <col min="1038" max="1280" width="9.140625" style="97"/>
    <col min="1281" max="1281" width="4.28515625" style="97" customWidth="1"/>
    <col min="1282" max="1282" width="12.28515625" style="97" bestFit="1" customWidth="1"/>
    <col min="1283" max="1283" width="8.140625" style="97" bestFit="1" customWidth="1"/>
    <col min="1284" max="1284" width="34.85546875" style="97" customWidth="1"/>
    <col min="1285" max="1285" width="19.5703125" style="97" bestFit="1" customWidth="1"/>
    <col min="1286" max="1288" width="10.7109375" style="97" bestFit="1" customWidth="1"/>
    <col min="1289" max="1289" width="24.5703125" style="97" bestFit="1" customWidth="1"/>
    <col min="1290" max="1292" width="10.7109375" style="97" bestFit="1" customWidth="1"/>
    <col min="1293" max="1293" width="54.85546875" style="97" customWidth="1"/>
    <col min="1294" max="1536" width="9.140625" style="97"/>
    <col min="1537" max="1537" width="4.28515625" style="97" customWidth="1"/>
    <col min="1538" max="1538" width="12.28515625" style="97" bestFit="1" customWidth="1"/>
    <col min="1539" max="1539" width="8.140625" style="97" bestFit="1" customWidth="1"/>
    <col min="1540" max="1540" width="34.85546875" style="97" customWidth="1"/>
    <col min="1541" max="1541" width="19.5703125" style="97" bestFit="1" customWidth="1"/>
    <col min="1542" max="1544" width="10.7109375" style="97" bestFit="1" customWidth="1"/>
    <col min="1545" max="1545" width="24.5703125" style="97" bestFit="1" customWidth="1"/>
    <col min="1546" max="1548" width="10.7109375" style="97" bestFit="1" customWidth="1"/>
    <col min="1549" max="1549" width="54.85546875" style="97" customWidth="1"/>
    <col min="1550" max="1792" width="9.140625" style="97"/>
    <col min="1793" max="1793" width="4.28515625" style="97" customWidth="1"/>
    <col min="1794" max="1794" width="12.28515625" style="97" bestFit="1" customWidth="1"/>
    <col min="1795" max="1795" width="8.140625" style="97" bestFit="1" customWidth="1"/>
    <col min="1796" max="1796" width="34.85546875" style="97" customWidth="1"/>
    <col min="1797" max="1797" width="19.5703125" style="97" bestFit="1" customWidth="1"/>
    <col min="1798" max="1800" width="10.7109375" style="97" bestFit="1" customWidth="1"/>
    <col min="1801" max="1801" width="24.5703125" style="97" bestFit="1" customWidth="1"/>
    <col min="1802" max="1804" width="10.7109375" style="97" bestFit="1" customWidth="1"/>
    <col min="1805" max="1805" width="54.85546875" style="97" customWidth="1"/>
    <col min="1806" max="2048" width="9.140625" style="97"/>
    <col min="2049" max="2049" width="4.28515625" style="97" customWidth="1"/>
    <col min="2050" max="2050" width="12.28515625" style="97" bestFit="1" customWidth="1"/>
    <col min="2051" max="2051" width="8.140625" style="97" bestFit="1" customWidth="1"/>
    <col min="2052" max="2052" width="34.85546875" style="97" customWidth="1"/>
    <col min="2053" max="2053" width="19.5703125" style="97" bestFit="1" customWidth="1"/>
    <col min="2054" max="2056" width="10.7109375" style="97" bestFit="1" customWidth="1"/>
    <col min="2057" max="2057" width="24.5703125" style="97" bestFit="1" customWidth="1"/>
    <col min="2058" max="2060" width="10.7109375" style="97" bestFit="1" customWidth="1"/>
    <col min="2061" max="2061" width="54.85546875" style="97" customWidth="1"/>
    <col min="2062" max="2304" width="9.140625" style="97"/>
    <col min="2305" max="2305" width="4.28515625" style="97" customWidth="1"/>
    <col min="2306" max="2306" width="12.28515625" style="97" bestFit="1" customWidth="1"/>
    <col min="2307" max="2307" width="8.140625" style="97" bestFit="1" customWidth="1"/>
    <col min="2308" max="2308" width="34.85546875" style="97" customWidth="1"/>
    <col min="2309" max="2309" width="19.5703125" style="97" bestFit="1" customWidth="1"/>
    <col min="2310" max="2312" width="10.7109375" style="97" bestFit="1" customWidth="1"/>
    <col min="2313" max="2313" width="24.5703125" style="97" bestFit="1" customWidth="1"/>
    <col min="2314" max="2316" width="10.7109375" style="97" bestFit="1" customWidth="1"/>
    <col min="2317" max="2317" width="54.85546875" style="97" customWidth="1"/>
    <col min="2318" max="2560" width="9.140625" style="97"/>
    <col min="2561" max="2561" width="4.28515625" style="97" customWidth="1"/>
    <col min="2562" max="2562" width="12.28515625" style="97" bestFit="1" customWidth="1"/>
    <col min="2563" max="2563" width="8.140625" style="97" bestFit="1" customWidth="1"/>
    <col min="2564" max="2564" width="34.85546875" style="97" customWidth="1"/>
    <col min="2565" max="2565" width="19.5703125" style="97" bestFit="1" customWidth="1"/>
    <col min="2566" max="2568" width="10.7109375" style="97" bestFit="1" customWidth="1"/>
    <col min="2569" max="2569" width="24.5703125" style="97" bestFit="1" customWidth="1"/>
    <col min="2570" max="2572" width="10.7109375" style="97" bestFit="1" customWidth="1"/>
    <col min="2573" max="2573" width="54.85546875" style="97" customWidth="1"/>
    <col min="2574" max="2816" width="9.140625" style="97"/>
    <col min="2817" max="2817" width="4.28515625" style="97" customWidth="1"/>
    <col min="2818" max="2818" width="12.28515625" style="97" bestFit="1" customWidth="1"/>
    <col min="2819" max="2819" width="8.140625" style="97" bestFit="1" customWidth="1"/>
    <col min="2820" max="2820" width="34.85546875" style="97" customWidth="1"/>
    <col min="2821" max="2821" width="19.5703125" style="97" bestFit="1" customWidth="1"/>
    <col min="2822" max="2824" width="10.7109375" style="97" bestFit="1" customWidth="1"/>
    <col min="2825" max="2825" width="24.5703125" style="97" bestFit="1" customWidth="1"/>
    <col min="2826" max="2828" width="10.7109375" style="97" bestFit="1" customWidth="1"/>
    <col min="2829" max="2829" width="54.85546875" style="97" customWidth="1"/>
    <col min="2830" max="3072" width="9.140625" style="97"/>
    <col min="3073" max="3073" width="4.28515625" style="97" customWidth="1"/>
    <col min="3074" max="3074" width="12.28515625" style="97" bestFit="1" customWidth="1"/>
    <col min="3075" max="3075" width="8.140625" style="97" bestFit="1" customWidth="1"/>
    <col min="3076" max="3076" width="34.85546875" style="97" customWidth="1"/>
    <col min="3077" max="3077" width="19.5703125" style="97" bestFit="1" customWidth="1"/>
    <col min="3078" max="3080" width="10.7109375" style="97" bestFit="1" customWidth="1"/>
    <col min="3081" max="3081" width="24.5703125" style="97" bestFit="1" customWidth="1"/>
    <col min="3082" max="3084" width="10.7109375" style="97" bestFit="1" customWidth="1"/>
    <col min="3085" max="3085" width="54.85546875" style="97" customWidth="1"/>
    <col min="3086" max="3328" width="9.140625" style="97"/>
    <col min="3329" max="3329" width="4.28515625" style="97" customWidth="1"/>
    <col min="3330" max="3330" width="12.28515625" style="97" bestFit="1" customWidth="1"/>
    <col min="3331" max="3331" width="8.140625" style="97" bestFit="1" customWidth="1"/>
    <col min="3332" max="3332" width="34.85546875" style="97" customWidth="1"/>
    <col min="3333" max="3333" width="19.5703125" style="97" bestFit="1" customWidth="1"/>
    <col min="3334" max="3336" width="10.7109375" style="97" bestFit="1" customWidth="1"/>
    <col min="3337" max="3337" width="24.5703125" style="97" bestFit="1" customWidth="1"/>
    <col min="3338" max="3340" width="10.7109375" style="97" bestFit="1" customWidth="1"/>
    <col min="3341" max="3341" width="54.85546875" style="97" customWidth="1"/>
    <col min="3342" max="3584" width="9.140625" style="97"/>
    <col min="3585" max="3585" width="4.28515625" style="97" customWidth="1"/>
    <col min="3586" max="3586" width="12.28515625" style="97" bestFit="1" customWidth="1"/>
    <col min="3587" max="3587" width="8.140625" style="97" bestFit="1" customWidth="1"/>
    <col min="3588" max="3588" width="34.85546875" style="97" customWidth="1"/>
    <col min="3589" max="3589" width="19.5703125" style="97" bestFit="1" customWidth="1"/>
    <col min="3590" max="3592" width="10.7109375" style="97" bestFit="1" customWidth="1"/>
    <col min="3593" max="3593" width="24.5703125" style="97" bestFit="1" customWidth="1"/>
    <col min="3594" max="3596" width="10.7109375" style="97" bestFit="1" customWidth="1"/>
    <col min="3597" max="3597" width="54.85546875" style="97" customWidth="1"/>
    <col min="3598" max="3840" width="9.140625" style="97"/>
    <col min="3841" max="3841" width="4.28515625" style="97" customWidth="1"/>
    <col min="3842" max="3842" width="12.28515625" style="97" bestFit="1" customWidth="1"/>
    <col min="3843" max="3843" width="8.140625" style="97" bestFit="1" customWidth="1"/>
    <col min="3844" max="3844" width="34.85546875" style="97" customWidth="1"/>
    <col min="3845" max="3845" width="19.5703125" style="97" bestFit="1" customWidth="1"/>
    <col min="3846" max="3848" width="10.7109375" style="97" bestFit="1" customWidth="1"/>
    <col min="3849" max="3849" width="24.5703125" style="97" bestFit="1" customWidth="1"/>
    <col min="3850" max="3852" width="10.7109375" style="97" bestFit="1" customWidth="1"/>
    <col min="3853" max="3853" width="54.85546875" style="97" customWidth="1"/>
    <col min="3854" max="4096" width="9.140625" style="97"/>
    <col min="4097" max="4097" width="4.28515625" style="97" customWidth="1"/>
    <col min="4098" max="4098" width="12.28515625" style="97" bestFit="1" customWidth="1"/>
    <col min="4099" max="4099" width="8.140625" style="97" bestFit="1" customWidth="1"/>
    <col min="4100" max="4100" width="34.85546875" style="97" customWidth="1"/>
    <col min="4101" max="4101" width="19.5703125" style="97" bestFit="1" customWidth="1"/>
    <col min="4102" max="4104" width="10.7109375" style="97" bestFit="1" customWidth="1"/>
    <col min="4105" max="4105" width="24.5703125" style="97" bestFit="1" customWidth="1"/>
    <col min="4106" max="4108" width="10.7109375" style="97" bestFit="1" customWidth="1"/>
    <col min="4109" max="4109" width="54.85546875" style="97" customWidth="1"/>
    <col min="4110" max="4352" width="9.140625" style="97"/>
    <col min="4353" max="4353" width="4.28515625" style="97" customWidth="1"/>
    <col min="4354" max="4354" width="12.28515625" style="97" bestFit="1" customWidth="1"/>
    <col min="4355" max="4355" width="8.140625" style="97" bestFit="1" customWidth="1"/>
    <col min="4356" max="4356" width="34.85546875" style="97" customWidth="1"/>
    <col min="4357" max="4357" width="19.5703125" style="97" bestFit="1" customWidth="1"/>
    <col min="4358" max="4360" width="10.7109375" style="97" bestFit="1" customWidth="1"/>
    <col min="4361" max="4361" width="24.5703125" style="97" bestFit="1" customWidth="1"/>
    <col min="4362" max="4364" width="10.7109375" style="97" bestFit="1" customWidth="1"/>
    <col min="4365" max="4365" width="54.85546875" style="97" customWidth="1"/>
    <col min="4366" max="4608" width="9.140625" style="97"/>
    <col min="4609" max="4609" width="4.28515625" style="97" customWidth="1"/>
    <col min="4610" max="4610" width="12.28515625" style="97" bestFit="1" customWidth="1"/>
    <col min="4611" max="4611" width="8.140625" style="97" bestFit="1" customWidth="1"/>
    <col min="4612" max="4612" width="34.85546875" style="97" customWidth="1"/>
    <col min="4613" max="4613" width="19.5703125" style="97" bestFit="1" customWidth="1"/>
    <col min="4614" max="4616" width="10.7109375" style="97" bestFit="1" customWidth="1"/>
    <col min="4617" max="4617" width="24.5703125" style="97" bestFit="1" customWidth="1"/>
    <col min="4618" max="4620" width="10.7109375" style="97" bestFit="1" customWidth="1"/>
    <col min="4621" max="4621" width="54.85546875" style="97" customWidth="1"/>
    <col min="4622" max="4864" width="9.140625" style="97"/>
    <col min="4865" max="4865" width="4.28515625" style="97" customWidth="1"/>
    <col min="4866" max="4866" width="12.28515625" style="97" bestFit="1" customWidth="1"/>
    <col min="4867" max="4867" width="8.140625" style="97" bestFit="1" customWidth="1"/>
    <col min="4868" max="4868" width="34.85546875" style="97" customWidth="1"/>
    <col min="4869" max="4869" width="19.5703125" style="97" bestFit="1" customWidth="1"/>
    <col min="4870" max="4872" width="10.7109375" style="97" bestFit="1" customWidth="1"/>
    <col min="4873" max="4873" width="24.5703125" style="97" bestFit="1" customWidth="1"/>
    <col min="4874" max="4876" width="10.7109375" style="97" bestFit="1" customWidth="1"/>
    <col min="4877" max="4877" width="54.85546875" style="97" customWidth="1"/>
    <col min="4878" max="5120" width="9.140625" style="97"/>
    <col min="5121" max="5121" width="4.28515625" style="97" customWidth="1"/>
    <col min="5122" max="5122" width="12.28515625" style="97" bestFit="1" customWidth="1"/>
    <col min="5123" max="5123" width="8.140625" style="97" bestFit="1" customWidth="1"/>
    <col min="5124" max="5124" width="34.85546875" style="97" customWidth="1"/>
    <col min="5125" max="5125" width="19.5703125" style="97" bestFit="1" customWidth="1"/>
    <col min="5126" max="5128" width="10.7109375" style="97" bestFit="1" customWidth="1"/>
    <col min="5129" max="5129" width="24.5703125" style="97" bestFit="1" customWidth="1"/>
    <col min="5130" max="5132" width="10.7109375" style="97" bestFit="1" customWidth="1"/>
    <col min="5133" max="5133" width="54.85546875" style="97" customWidth="1"/>
    <col min="5134" max="5376" width="9.140625" style="97"/>
    <col min="5377" max="5377" width="4.28515625" style="97" customWidth="1"/>
    <col min="5378" max="5378" width="12.28515625" style="97" bestFit="1" customWidth="1"/>
    <col min="5379" max="5379" width="8.140625" style="97" bestFit="1" customWidth="1"/>
    <col min="5380" max="5380" width="34.85546875" style="97" customWidth="1"/>
    <col min="5381" max="5381" width="19.5703125" style="97" bestFit="1" customWidth="1"/>
    <col min="5382" max="5384" width="10.7109375" style="97" bestFit="1" customWidth="1"/>
    <col min="5385" max="5385" width="24.5703125" style="97" bestFit="1" customWidth="1"/>
    <col min="5386" max="5388" width="10.7109375" style="97" bestFit="1" customWidth="1"/>
    <col min="5389" max="5389" width="54.85546875" style="97" customWidth="1"/>
    <col min="5390" max="5632" width="9.140625" style="97"/>
    <col min="5633" max="5633" width="4.28515625" style="97" customWidth="1"/>
    <col min="5634" max="5634" width="12.28515625" style="97" bestFit="1" customWidth="1"/>
    <col min="5635" max="5635" width="8.140625" style="97" bestFit="1" customWidth="1"/>
    <col min="5636" max="5636" width="34.85546875" style="97" customWidth="1"/>
    <col min="5637" max="5637" width="19.5703125" style="97" bestFit="1" customWidth="1"/>
    <col min="5638" max="5640" width="10.7109375" style="97" bestFit="1" customWidth="1"/>
    <col min="5641" max="5641" width="24.5703125" style="97" bestFit="1" customWidth="1"/>
    <col min="5642" max="5644" width="10.7109375" style="97" bestFit="1" customWidth="1"/>
    <col min="5645" max="5645" width="54.85546875" style="97" customWidth="1"/>
    <col min="5646" max="5888" width="9.140625" style="97"/>
    <col min="5889" max="5889" width="4.28515625" style="97" customWidth="1"/>
    <col min="5890" max="5890" width="12.28515625" style="97" bestFit="1" customWidth="1"/>
    <col min="5891" max="5891" width="8.140625" style="97" bestFit="1" customWidth="1"/>
    <col min="5892" max="5892" width="34.85546875" style="97" customWidth="1"/>
    <col min="5893" max="5893" width="19.5703125" style="97" bestFit="1" customWidth="1"/>
    <col min="5894" max="5896" width="10.7109375" style="97" bestFit="1" customWidth="1"/>
    <col min="5897" max="5897" width="24.5703125" style="97" bestFit="1" customWidth="1"/>
    <col min="5898" max="5900" width="10.7109375" style="97" bestFit="1" customWidth="1"/>
    <col min="5901" max="5901" width="54.85546875" style="97" customWidth="1"/>
    <col min="5902" max="6144" width="9.140625" style="97"/>
    <col min="6145" max="6145" width="4.28515625" style="97" customWidth="1"/>
    <col min="6146" max="6146" width="12.28515625" style="97" bestFit="1" customWidth="1"/>
    <col min="6147" max="6147" width="8.140625" style="97" bestFit="1" customWidth="1"/>
    <col min="6148" max="6148" width="34.85546875" style="97" customWidth="1"/>
    <col min="6149" max="6149" width="19.5703125" style="97" bestFit="1" customWidth="1"/>
    <col min="6150" max="6152" width="10.7109375" style="97" bestFit="1" customWidth="1"/>
    <col min="6153" max="6153" width="24.5703125" style="97" bestFit="1" customWidth="1"/>
    <col min="6154" max="6156" width="10.7109375" style="97" bestFit="1" customWidth="1"/>
    <col min="6157" max="6157" width="54.85546875" style="97" customWidth="1"/>
    <col min="6158" max="6400" width="9.140625" style="97"/>
    <col min="6401" max="6401" width="4.28515625" style="97" customWidth="1"/>
    <col min="6402" max="6402" width="12.28515625" style="97" bestFit="1" customWidth="1"/>
    <col min="6403" max="6403" width="8.140625" style="97" bestFit="1" customWidth="1"/>
    <col min="6404" max="6404" width="34.85546875" style="97" customWidth="1"/>
    <col min="6405" max="6405" width="19.5703125" style="97" bestFit="1" customWidth="1"/>
    <col min="6406" max="6408" width="10.7109375" style="97" bestFit="1" customWidth="1"/>
    <col min="6409" max="6409" width="24.5703125" style="97" bestFit="1" customWidth="1"/>
    <col min="6410" max="6412" width="10.7109375" style="97" bestFit="1" customWidth="1"/>
    <col min="6413" max="6413" width="54.85546875" style="97" customWidth="1"/>
    <col min="6414" max="6656" width="9.140625" style="97"/>
    <col min="6657" max="6657" width="4.28515625" style="97" customWidth="1"/>
    <col min="6658" max="6658" width="12.28515625" style="97" bestFit="1" customWidth="1"/>
    <col min="6659" max="6659" width="8.140625" style="97" bestFit="1" customWidth="1"/>
    <col min="6660" max="6660" width="34.85546875" style="97" customWidth="1"/>
    <col min="6661" max="6661" width="19.5703125" style="97" bestFit="1" customWidth="1"/>
    <col min="6662" max="6664" width="10.7109375" style="97" bestFit="1" customWidth="1"/>
    <col min="6665" max="6665" width="24.5703125" style="97" bestFit="1" customWidth="1"/>
    <col min="6666" max="6668" width="10.7109375" style="97" bestFit="1" customWidth="1"/>
    <col min="6669" max="6669" width="54.85546875" style="97" customWidth="1"/>
    <col min="6670" max="6912" width="9.140625" style="97"/>
    <col min="6913" max="6913" width="4.28515625" style="97" customWidth="1"/>
    <col min="6914" max="6914" width="12.28515625" style="97" bestFit="1" customWidth="1"/>
    <col min="6915" max="6915" width="8.140625" style="97" bestFit="1" customWidth="1"/>
    <col min="6916" max="6916" width="34.85546875" style="97" customWidth="1"/>
    <col min="6917" max="6917" width="19.5703125" style="97" bestFit="1" customWidth="1"/>
    <col min="6918" max="6920" width="10.7109375" style="97" bestFit="1" customWidth="1"/>
    <col min="6921" max="6921" width="24.5703125" style="97" bestFit="1" customWidth="1"/>
    <col min="6922" max="6924" width="10.7109375" style="97" bestFit="1" customWidth="1"/>
    <col min="6925" max="6925" width="54.85546875" style="97" customWidth="1"/>
    <col min="6926" max="7168" width="9.140625" style="97"/>
    <col min="7169" max="7169" width="4.28515625" style="97" customWidth="1"/>
    <col min="7170" max="7170" width="12.28515625" style="97" bestFit="1" customWidth="1"/>
    <col min="7171" max="7171" width="8.140625" style="97" bestFit="1" customWidth="1"/>
    <col min="7172" max="7172" width="34.85546875" style="97" customWidth="1"/>
    <col min="7173" max="7173" width="19.5703125" style="97" bestFit="1" customWidth="1"/>
    <col min="7174" max="7176" width="10.7109375" style="97" bestFit="1" customWidth="1"/>
    <col min="7177" max="7177" width="24.5703125" style="97" bestFit="1" customWidth="1"/>
    <col min="7178" max="7180" width="10.7109375" style="97" bestFit="1" customWidth="1"/>
    <col min="7181" max="7181" width="54.85546875" style="97" customWidth="1"/>
    <col min="7182" max="7424" width="9.140625" style="97"/>
    <col min="7425" max="7425" width="4.28515625" style="97" customWidth="1"/>
    <col min="7426" max="7426" width="12.28515625" style="97" bestFit="1" customWidth="1"/>
    <col min="7427" max="7427" width="8.140625" style="97" bestFit="1" customWidth="1"/>
    <col min="7428" max="7428" width="34.85546875" style="97" customWidth="1"/>
    <col min="7429" max="7429" width="19.5703125" style="97" bestFit="1" customWidth="1"/>
    <col min="7430" max="7432" width="10.7109375" style="97" bestFit="1" customWidth="1"/>
    <col min="7433" max="7433" width="24.5703125" style="97" bestFit="1" customWidth="1"/>
    <col min="7434" max="7436" width="10.7109375" style="97" bestFit="1" customWidth="1"/>
    <col min="7437" max="7437" width="54.85546875" style="97" customWidth="1"/>
    <col min="7438" max="7680" width="9.140625" style="97"/>
    <col min="7681" max="7681" width="4.28515625" style="97" customWidth="1"/>
    <col min="7682" max="7682" width="12.28515625" style="97" bestFit="1" customWidth="1"/>
    <col min="7683" max="7683" width="8.140625" style="97" bestFit="1" customWidth="1"/>
    <col min="7684" max="7684" width="34.85546875" style="97" customWidth="1"/>
    <col min="7685" max="7685" width="19.5703125" style="97" bestFit="1" customWidth="1"/>
    <col min="7686" max="7688" width="10.7109375" style="97" bestFit="1" customWidth="1"/>
    <col min="7689" max="7689" width="24.5703125" style="97" bestFit="1" customWidth="1"/>
    <col min="7690" max="7692" width="10.7109375" style="97" bestFit="1" customWidth="1"/>
    <col min="7693" max="7693" width="54.85546875" style="97" customWidth="1"/>
    <col min="7694" max="7936" width="9.140625" style="97"/>
    <col min="7937" max="7937" width="4.28515625" style="97" customWidth="1"/>
    <col min="7938" max="7938" width="12.28515625" style="97" bestFit="1" customWidth="1"/>
    <col min="7939" max="7939" width="8.140625" style="97" bestFit="1" customWidth="1"/>
    <col min="7940" max="7940" width="34.85546875" style="97" customWidth="1"/>
    <col min="7941" max="7941" width="19.5703125" style="97" bestFit="1" customWidth="1"/>
    <col min="7942" max="7944" width="10.7109375" style="97" bestFit="1" customWidth="1"/>
    <col min="7945" max="7945" width="24.5703125" style="97" bestFit="1" customWidth="1"/>
    <col min="7946" max="7948" width="10.7109375" style="97" bestFit="1" customWidth="1"/>
    <col min="7949" max="7949" width="54.85546875" style="97" customWidth="1"/>
    <col min="7950" max="8192" width="9.140625" style="97"/>
    <col min="8193" max="8193" width="4.28515625" style="97" customWidth="1"/>
    <col min="8194" max="8194" width="12.28515625" style="97" bestFit="1" customWidth="1"/>
    <col min="8195" max="8195" width="8.140625" style="97" bestFit="1" customWidth="1"/>
    <col min="8196" max="8196" width="34.85546875" style="97" customWidth="1"/>
    <col min="8197" max="8197" width="19.5703125" style="97" bestFit="1" customWidth="1"/>
    <col min="8198" max="8200" width="10.7109375" style="97" bestFit="1" customWidth="1"/>
    <col min="8201" max="8201" width="24.5703125" style="97" bestFit="1" customWidth="1"/>
    <col min="8202" max="8204" width="10.7109375" style="97" bestFit="1" customWidth="1"/>
    <col min="8205" max="8205" width="54.85546875" style="97" customWidth="1"/>
    <col min="8206" max="8448" width="9.140625" style="97"/>
    <col min="8449" max="8449" width="4.28515625" style="97" customWidth="1"/>
    <col min="8450" max="8450" width="12.28515625" style="97" bestFit="1" customWidth="1"/>
    <col min="8451" max="8451" width="8.140625" style="97" bestFit="1" customWidth="1"/>
    <col min="8452" max="8452" width="34.85546875" style="97" customWidth="1"/>
    <col min="8453" max="8453" width="19.5703125" style="97" bestFit="1" customWidth="1"/>
    <col min="8454" max="8456" width="10.7109375" style="97" bestFit="1" customWidth="1"/>
    <col min="8457" max="8457" width="24.5703125" style="97" bestFit="1" customWidth="1"/>
    <col min="8458" max="8460" width="10.7109375" style="97" bestFit="1" customWidth="1"/>
    <col min="8461" max="8461" width="54.85546875" style="97" customWidth="1"/>
    <col min="8462" max="8704" width="9.140625" style="97"/>
    <col min="8705" max="8705" width="4.28515625" style="97" customWidth="1"/>
    <col min="8706" max="8706" width="12.28515625" style="97" bestFit="1" customWidth="1"/>
    <col min="8707" max="8707" width="8.140625" style="97" bestFit="1" customWidth="1"/>
    <col min="8708" max="8708" width="34.85546875" style="97" customWidth="1"/>
    <col min="8709" max="8709" width="19.5703125" style="97" bestFit="1" customWidth="1"/>
    <col min="8710" max="8712" width="10.7109375" style="97" bestFit="1" customWidth="1"/>
    <col min="8713" max="8713" width="24.5703125" style="97" bestFit="1" customWidth="1"/>
    <col min="8714" max="8716" width="10.7109375" style="97" bestFit="1" customWidth="1"/>
    <col min="8717" max="8717" width="54.85546875" style="97" customWidth="1"/>
    <col min="8718" max="8960" width="9.140625" style="97"/>
    <col min="8961" max="8961" width="4.28515625" style="97" customWidth="1"/>
    <col min="8962" max="8962" width="12.28515625" style="97" bestFit="1" customWidth="1"/>
    <col min="8963" max="8963" width="8.140625" style="97" bestFit="1" customWidth="1"/>
    <col min="8964" max="8964" width="34.85546875" style="97" customWidth="1"/>
    <col min="8965" max="8965" width="19.5703125" style="97" bestFit="1" customWidth="1"/>
    <col min="8966" max="8968" width="10.7109375" style="97" bestFit="1" customWidth="1"/>
    <col min="8969" max="8969" width="24.5703125" style="97" bestFit="1" customWidth="1"/>
    <col min="8970" max="8972" width="10.7109375" style="97" bestFit="1" customWidth="1"/>
    <col min="8973" max="8973" width="54.85546875" style="97" customWidth="1"/>
    <col min="8974" max="9216" width="9.140625" style="97"/>
    <col min="9217" max="9217" width="4.28515625" style="97" customWidth="1"/>
    <col min="9218" max="9218" width="12.28515625" style="97" bestFit="1" customWidth="1"/>
    <col min="9219" max="9219" width="8.140625" style="97" bestFit="1" customWidth="1"/>
    <col min="9220" max="9220" width="34.85546875" style="97" customWidth="1"/>
    <col min="9221" max="9221" width="19.5703125" style="97" bestFit="1" customWidth="1"/>
    <col min="9222" max="9224" width="10.7109375" style="97" bestFit="1" customWidth="1"/>
    <col min="9225" max="9225" width="24.5703125" style="97" bestFit="1" customWidth="1"/>
    <col min="9226" max="9228" width="10.7109375" style="97" bestFit="1" customWidth="1"/>
    <col min="9229" max="9229" width="54.85546875" style="97" customWidth="1"/>
    <col min="9230" max="9472" width="9.140625" style="97"/>
    <col min="9473" max="9473" width="4.28515625" style="97" customWidth="1"/>
    <col min="9474" max="9474" width="12.28515625" style="97" bestFit="1" customWidth="1"/>
    <col min="9475" max="9475" width="8.140625" style="97" bestFit="1" customWidth="1"/>
    <col min="9476" max="9476" width="34.85546875" style="97" customWidth="1"/>
    <col min="9477" max="9477" width="19.5703125" style="97" bestFit="1" customWidth="1"/>
    <col min="9478" max="9480" width="10.7109375" style="97" bestFit="1" customWidth="1"/>
    <col min="9481" max="9481" width="24.5703125" style="97" bestFit="1" customWidth="1"/>
    <col min="9482" max="9484" width="10.7109375" style="97" bestFit="1" customWidth="1"/>
    <col min="9485" max="9485" width="54.85546875" style="97" customWidth="1"/>
    <col min="9486" max="9728" width="9.140625" style="97"/>
    <col min="9729" max="9729" width="4.28515625" style="97" customWidth="1"/>
    <col min="9730" max="9730" width="12.28515625" style="97" bestFit="1" customWidth="1"/>
    <col min="9731" max="9731" width="8.140625" style="97" bestFit="1" customWidth="1"/>
    <col min="9732" max="9732" width="34.85546875" style="97" customWidth="1"/>
    <col min="9733" max="9733" width="19.5703125" style="97" bestFit="1" customWidth="1"/>
    <col min="9734" max="9736" width="10.7109375" style="97" bestFit="1" customWidth="1"/>
    <col min="9737" max="9737" width="24.5703125" style="97" bestFit="1" customWidth="1"/>
    <col min="9738" max="9740" width="10.7109375" style="97" bestFit="1" customWidth="1"/>
    <col min="9741" max="9741" width="54.85546875" style="97" customWidth="1"/>
    <col min="9742" max="9984" width="9.140625" style="97"/>
    <col min="9985" max="9985" width="4.28515625" style="97" customWidth="1"/>
    <col min="9986" max="9986" width="12.28515625" style="97" bestFit="1" customWidth="1"/>
    <col min="9987" max="9987" width="8.140625" style="97" bestFit="1" customWidth="1"/>
    <col min="9988" max="9988" width="34.85546875" style="97" customWidth="1"/>
    <col min="9989" max="9989" width="19.5703125" style="97" bestFit="1" customWidth="1"/>
    <col min="9990" max="9992" width="10.7109375" style="97" bestFit="1" customWidth="1"/>
    <col min="9993" max="9993" width="24.5703125" style="97" bestFit="1" customWidth="1"/>
    <col min="9994" max="9996" width="10.7109375" style="97" bestFit="1" customWidth="1"/>
    <col min="9997" max="9997" width="54.85546875" style="97" customWidth="1"/>
    <col min="9998" max="10240" width="9.140625" style="97"/>
    <col min="10241" max="10241" width="4.28515625" style="97" customWidth="1"/>
    <col min="10242" max="10242" width="12.28515625" style="97" bestFit="1" customWidth="1"/>
    <col min="10243" max="10243" width="8.140625" style="97" bestFit="1" customWidth="1"/>
    <col min="10244" max="10244" width="34.85546875" style="97" customWidth="1"/>
    <col min="10245" max="10245" width="19.5703125" style="97" bestFit="1" customWidth="1"/>
    <col min="10246" max="10248" width="10.7109375" style="97" bestFit="1" customWidth="1"/>
    <col min="10249" max="10249" width="24.5703125" style="97" bestFit="1" customWidth="1"/>
    <col min="10250" max="10252" width="10.7109375" style="97" bestFit="1" customWidth="1"/>
    <col min="10253" max="10253" width="54.85546875" style="97" customWidth="1"/>
    <col min="10254" max="10496" width="9.140625" style="97"/>
    <col min="10497" max="10497" width="4.28515625" style="97" customWidth="1"/>
    <col min="10498" max="10498" width="12.28515625" style="97" bestFit="1" customWidth="1"/>
    <col min="10499" max="10499" width="8.140625" style="97" bestFit="1" customWidth="1"/>
    <col min="10500" max="10500" width="34.85546875" style="97" customWidth="1"/>
    <col min="10501" max="10501" width="19.5703125" style="97" bestFit="1" customWidth="1"/>
    <col min="10502" max="10504" width="10.7109375" style="97" bestFit="1" customWidth="1"/>
    <col min="10505" max="10505" width="24.5703125" style="97" bestFit="1" customWidth="1"/>
    <col min="10506" max="10508" width="10.7109375" style="97" bestFit="1" customWidth="1"/>
    <col min="10509" max="10509" width="54.85546875" style="97" customWidth="1"/>
    <col min="10510" max="10752" width="9.140625" style="97"/>
    <col min="10753" max="10753" width="4.28515625" style="97" customWidth="1"/>
    <col min="10754" max="10754" width="12.28515625" style="97" bestFit="1" customWidth="1"/>
    <col min="10755" max="10755" width="8.140625" style="97" bestFit="1" customWidth="1"/>
    <col min="10756" max="10756" width="34.85546875" style="97" customWidth="1"/>
    <col min="10757" max="10757" width="19.5703125" style="97" bestFit="1" customWidth="1"/>
    <col min="10758" max="10760" width="10.7109375" style="97" bestFit="1" customWidth="1"/>
    <col min="10761" max="10761" width="24.5703125" style="97" bestFit="1" customWidth="1"/>
    <col min="10762" max="10764" width="10.7109375" style="97" bestFit="1" customWidth="1"/>
    <col min="10765" max="10765" width="54.85546875" style="97" customWidth="1"/>
    <col min="10766" max="11008" width="9.140625" style="97"/>
    <col min="11009" max="11009" width="4.28515625" style="97" customWidth="1"/>
    <col min="11010" max="11010" width="12.28515625" style="97" bestFit="1" customWidth="1"/>
    <col min="11011" max="11011" width="8.140625" style="97" bestFit="1" customWidth="1"/>
    <col min="11012" max="11012" width="34.85546875" style="97" customWidth="1"/>
    <col min="11013" max="11013" width="19.5703125" style="97" bestFit="1" customWidth="1"/>
    <col min="11014" max="11016" width="10.7109375" style="97" bestFit="1" customWidth="1"/>
    <col min="11017" max="11017" width="24.5703125" style="97" bestFit="1" customWidth="1"/>
    <col min="11018" max="11020" width="10.7109375" style="97" bestFit="1" customWidth="1"/>
    <col min="11021" max="11021" width="54.85546875" style="97" customWidth="1"/>
    <col min="11022" max="11264" width="9.140625" style="97"/>
    <col min="11265" max="11265" width="4.28515625" style="97" customWidth="1"/>
    <col min="11266" max="11266" width="12.28515625" style="97" bestFit="1" customWidth="1"/>
    <col min="11267" max="11267" width="8.140625" style="97" bestFit="1" customWidth="1"/>
    <col min="11268" max="11268" width="34.85546875" style="97" customWidth="1"/>
    <col min="11269" max="11269" width="19.5703125" style="97" bestFit="1" customWidth="1"/>
    <col min="11270" max="11272" width="10.7109375" style="97" bestFit="1" customWidth="1"/>
    <col min="11273" max="11273" width="24.5703125" style="97" bestFit="1" customWidth="1"/>
    <col min="11274" max="11276" width="10.7109375" style="97" bestFit="1" customWidth="1"/>
    <col min="11277" max="11277" width="54.85546875" style="97" customWidth="1"/>
    <col min="11278" max="11520" width="9.140625" style="97"/>
    <col min="11521" max="11521" width="4.28515625" style="97" customWidth="1"/>
    <col min="11522" max="11522" width="12.28515625" style="97" bestFit="1" customWidth="1"/>
    <col min="11523" max="11523" width="8.140625" style="97" bestFit="1" customWidth="1"/>
    <col min="11524" max="11524" width="34.85546875" style="97" customWidth="1"/>
    <col min="11525" max="11525" width="19.5703125" style="97" bestFit="1" customWidth="1"/>
    <col min="11526" max="11528" width="10.7109375" style="97" bestFit="1" customWidth="1"/>
    <col min="11529" max="11529" width="24.5703125" style="97" bestFit="1" customWidth="1"/>
    <col min="11530" max="11532" width="10.7109375" style="97" bestFit="1" customWidth="1"/>
    <col min="11533" max="11533" width="54.85546875" style="97" customWidth="1"/>
    <col min="11534" max="11776" width="9.140625" style="97"/>
    <col min="11777" max="11777" width="4.28515625" style="97" customWidth="1"/>
    <col min="11778" max="11778" width="12.28515625" style="97" bestFit="1" customWidth="1"/>
    <col min="11779" max="11779" width="8.140625" style="97" bestFit="1" customWidth="1"/>
    <col min="11780" max="11780" width="34.85546875" style="97" customWidth="1"/>
    <col min="11781" max="11781" width="19.5703125" style="97" bestFit="1" customWidth="1"/>
    <col min="11782" max="11784" width="10.7109375" style="97" bestFit="1" customWidth="1"/>
    <col min="11785" max="11785" width="24.5703125" style="97" bestFit="1" customWidth="1"/>
    <col min="11786" max="11788" width="10.7109375" style="97" bestFit="1" customWidth="1"/>
    <col min="11789" max="11789" width="54.85546875" style="97" customWidth="1"/>
    <col min="11790" max="12032" width="9.140625" style="97"/>
    <col min="12033" max="12033" width="4.28515625" style="97" customWidth="1"/>
    <col min="12034" max="12034" width="12.28515625" style="97" bestFit="1" customWidth="1"/>
    <col min="12035" max="12035" width="8.140625" style="97" bestFit="1" customWidth="1"/>
    <col min="12036" max="12036" width="34.85546875" style="97" customWidth="1"/>
    <col min="12037" max="12037" width="19.5703125" style="97" bestFit="1" customWidth="1"/>
    <col min="12038" max="12040" width="10.7109375" style="97" bestFit="1" customWidth="1"/>
    <col min="12041" max="12041" width="24.5703125" style="97" bestFit="1" customWidth="1"/>
    <col min="12042" max="12044" width="10.7109375" style="97" bestFit="1" customWidth="1"/>
    <col min="12045" max="12045" width="54.85546875" style="97" customWidth="1"/>
    <col min="12046" max="12288" width="9.140625" style="97"/>
    <col min="12289" max="12289" width="4.28515625" style="97" customWidth="1"/>
    <col min="12290" max="12290" width="12.28515625" style="97" bestFit="1" customWidth="1"/>
    <col min="12291" max="12291" width="8.140625" style="97" bestFit="1" customWidth="1"/>
    <col min="12292" max="12292" width="34.85546875" style="97" customWidth="1"/>
    <col min="12293" max="12293" width="19.5703125" style="97" bestFit="1" customWidth="1"/>
    <col min="12294" max="12296" width="10.7109375" style="97" bestFit="1" customWidth="1"/>
    <col min="12297" max="12297" width="24.5703125" style="97" bestFit="1" customWidth="1"/>
    <col min="12298" max="12300" width="10.7109375" style="97" bestFit="1" customWidth="1"/>
    <col min="12301" max="12301" width="54.85546875" style="97" customWidth="1"/>
    <col min="12302" max="12544" width="9.140625" style="97"/>
    <col min="12545" max="12545" width="4.28515625" style="97" customWidth="1"/>
    <col min="12546" max="12546" width="12.28515625" style="97" bestFit="1" customWidth="1"/>
    <col min="12547" max="12547" width="8.140625" style="97" bestFit="1" customWidth="1"/>
    <col min="12548" max="12548" width="34.85546875" style="97" customWidth="1"/>
    <col min="12549" max="12549" width="19.5703125" style="97" bestFit="1" customWidth="1"/>
    <col min="12550" max="12552" width="10.7109375" style="97" bestFit="1" customWidth="1"/>
    <col min="12553" max="12553" width="24.5703125" style="97" bestFit="1" customWidth="1"/>
    <col min="12554" max="12556" width="10.7109375" style="97" bestFit="1" customWidth="1"/>
    <col min="12557" max="12557" width="54.85546875" style="97" customWidth="1"/>
    <col min="12558" max="12800" width="9.140625" style="97"/>
    <col min="12801" max="12801" width="4.28515625" style="97" customWidth="1"/>
    <col min="12802" max="12802" width="12.28515625" style="97" bestFit="1" customWidth="1"/>
    <col min="12803" max="12803" width="8.140625" style="97" bestFit="1" customWidth="1"/>
    <col min="12804" max="12804" width="34.85546875" style="97" customWidth="1"/>
    <col min="12805" max="12805" width="19.5703125" style="97" bestFit="1" customWidth="1"/>
    <col min="12806" max="12808" width="10.7109375" style="97" bestFit="1" customWidth="1"/>
    <col min="12809" max="12809" width="24.5703125" style="97" bestFit="1" customWidth="1"/>
    <col min="12810" max="12812" width="10.7109375" style="97" bestFit="1" customWidth="1"/>
    <col min="12813" max="12813" width="54.85546875" style="97" customWidth="1"/>
    <col min="12814" max="13056" width="9.140625" style="97"/>
    <col min="13057" max="13057" width="4.28515625" style="97" customWidth="1"/>
    <col min="13058" max="13058" width="12.28515625" style="97" bestFit="1" customWidth="1"/>
    <col min="13059" max="13059" width="8.140625" style="97" bestFit="1" customWidth="1"/>
    <col min="13060" max="13060" width="34.85546875" style="97" customWidth="1"/>
    <col min="13061" max="13061" width="19.5703125" style="97" bestFit="1" customWidth="1"/>
    <col min="13062" max="13064" width="10.7109375" style="97" bestFit="1" customWidth="1"/>
    <col min="13065" max="13065" width="24.5703125" style="97" bestFit="1" customWidth="1"/>
    <col min="13066" max="13068" width="10.7109375" style="97" bestFit="1" customWidth="1"/>
    <col min="13069" max="13069" width="54.85546875" style="97" customWidth="1"/>
    <col min="13070" max="13312" width="9.140625" style="97"/>
    <col min="13313" max="13313" width="4.28515625" style="97" customWidth="1"/>
    <col min="13314" max="13314" width="12.28515625" style="97" bestFit="1" customWidth="1"/>
    <col min="13315" max="13315" width="8.140625" style="97" bestFit="1" customWidth="1"/>
    <col min="13316" max="13316" width="34.85546875" style="97" customWidth="1"/>
    <col min="13317" max="13317" width="19.5703125" style="97" bestFit="1" customWidth="1"/>
    <col min="13318" max="13320" width="10.7109375" style="97" bestFit="1" customWidth="1"/>
    <col min="13321" max="13321" width="24.5703125" style="97" bestFit="1" customWidth="1"/>
    <col min="13322" max="13324" width="10.7109375" style="97" bestFit="1" customWidth="1"/>
    <col min="13325" max="13325" width="54.85546875" style="97" customWidth="1"/>
    <col min="13326" max="13568" width="9.140625" style="97"/>
    <col min="13569" max="13569" width="4.28515625" style="97" customWidth="1"/>
    <col min="13570" max="13570" width="12.28515625" style="97" bestFit="1" customWidth="1"/>
    <col min="13571" max="13571" width="8.140625" style="97" bestFit="1" customWidth="1"/>
    <col min="13572" max="13572" width="34.85546875" style="97" customWidth="1"/>
    <col min="13573" max="13573" width="19.5703125" style="97" bestFit="1" customWidth="1"/>
    <col min="13574" max="13576" width="10.7109375" style="97" bestFit="1" customWidth="1"/>
    <col min="13577" max="13577" width="24.5703125" style="97" bestFit="1" customWidth="1"/>
    <col min="13578" max="13580" width="10.7109375" style="97" bestFit="1" customWidth="1"/>
    <col min="13581" max="13581" width="54.85546875" style="97" customWidth="1"/>
    <col min="13582" max="13824" width="9.140625" style="97"/>
    <col min="13825" max="13825" width="4.28515625" style="97" customWidth="1"/>
    <col min="13826" max="13826" width="12.28515625" style="97" bestFit="1" customWidth="1"/>
    <col min="13827" max="13827" width="8.140625" style="97" bestFit="1" customWidth="1"/>
    <col min="13828" max="13828" width="34.85546875" style="97" customWidth="1"/>
    <col min="13829" max="13829" width="19.5703125" style="97" bestFit="1" customWidth="1"/>
    <col min="13830" max="13832" width="10.7109375" style="97" bestFit="1" customWidth="1"/>
    <col min="13833" max="13833" width="24.5703125" style="97" bestFit="1" customWidth="1"/>
    <col min="13834" max="13836" width="10.7109375" style="97" bestFit="1" customWidth="1"/>
    <col min="13837" max="13837" width="54.85546875" style="97" customWidth="1"/>
    <col min="13838" max="14080" width="9.140625" style="97"/>
    <col min="14081" max="14081" width="4.28515625" style="97" customWidth="1"/>
    <col min="14082" max="14082" width="12.28515625" style="97" bestFit="1" customWidth="1"/>
    <col min="14083" max="14083" width="8.140625" style="97" bestFit="1" customWidth="1"/>
    <col min="14084" max="14084" width="34.85546875" style="97" customWidth="1"/>
    <col min="14085" max="14085" width="19.5703125" style="97" bestFit="1" customWidth="1"/>
    <col min="14086" max="14088" width="10.7109375" style="97" bestFit="1" customWidth="1"/>
    <col min="14089" max="14089" width="24.5703125" style="97" bestFit="1" customWidth="1"/>
    <col min="14090" max="14092" width="10.7109375" style="97" bestFit="1" customWidth="1"/>
    <col min="14093" max="14093" width="54.85546875" style="97" customWidth="1"/>
    <col min="14094" max="14336" width="9.140625" style="97"/>
    <col min="14337" max="14337" width="4.28515625" style="97" customWidth="1"/>
    <col min="14338" max="14338" width="12.28515625" style="97" bestFit="1" customWidth="1"/>
    <col min="14339" max="14339" width="8.140625" style="97" bestFit="1" customWidth="1"/>
    <col min="14340" max="14340" width="34.85546875" style="97" customWidth="1"/>
    <col min="14341" max="14341" width="19.5703125" style="97" bestFit="1" customWidth="1"/>
    <col min="14342" max="14344" width="10.7109375" style="97" bestFit="1" customWidth="1"/>
    <col min="14345" max="14345" width="24.5703125" style="97" bestFit="1" customWidth="1"/>
    <col min="14346" max="14348" width="10.7109375" style="97" bestFit="1" customWidth="1"/>
    <col min="14349" max="14349" width="54.85546875" style="97" customWidth="1"/>
    <col min="14350" max="14592" width="9.140625" style="97"/>
    <col min="14593" max="14593" width="4.28515625" style="97" customWidth="1"/>
    <col min="14594" max="14594" width="12.28515625" style="97" bestFit="1" customWidth="1"/>
    <col min="14595" max="14595" width="8.140625" style="97" bestFit="1" customWidth="1"/>
    <col min="14596" max="14596" width="34.85546875" style="97" customWidth="1"/>
    <col min="14597" max="14597" width="19.5703125" style="97" bestFit="1" customWidth="1"/>
    <col min="14598" max="14600" width="10.7109375" style="97" bestFit="1" customWidth="1"/>
    <col min="14601" max="14601" width="24.5703125" style="97" bestFit="1" customWidth="1"/>
    <col min="14602" max="14604" width="10.7109375" style="97" bestFit="1" customWidth="1"/>
    <col min="14605" max="14605" width="54.85546875" style="97" customWidth="1"/>
    <col min="14606" max="14848" width="9.140625" style="97"/>
    <col min="14849" max="14849" width="4.28515625" style="97" customWidth="1"/>
    <col min="14850" max="14850" width="12.28515625" style="97" bestFit="1" customWidth="1"/>
    <col min="14851" max="14851" width="8.140625" style="97" bestFit="1" customWidth="1"/>
    <col min="14852" max="14852" width="34.85546875" style="97" customWidth="1"/>
    <col min="14853" max="14853" width="19.5703125" style="97" bestFit="1" customWidth="1"/>
    <col min="14854" max="14856" width="10.7109375" style="97" bestFit="1" customWidth="1"/>
    <col min="14857" max="14857" width="24.5703125" style="97" bestFit="1" customWidth="1"/>
    <col min="14858" max="14860" width="10.7109375" style="97" bestFit="1" customWidth="1"/>
    <col min="14861" max="14861" width="54.85546875" style="97" customWidth="1"/>
    <col min="14862" max="15104" width="9.140625" style="97"/>
    <col min="15105" max="15105" width="4.28515625" style="97" customWidth="1"/>
    <col min="15106" max="15106" width="12.28515625" style="97" bestFit="1" customWidth="1"/>
    <col min="15107" max="15107" width="8.140625" style="97" bestFit="1" customWidth="1"/>
    <col min="15108" max="15108" width="34.85546875" style="97" customWidth="1"/>
    <col min="15109" max="15109" width="19.5703125" style="97" bestFit="1" customWidth="1"/>
    <col min="15110" max="15112" width="10.7109375" style="97" bestFit="1" customWidth="1"/>
    <col min="15113" max="15113" width="24.5703125" style="97" bestFit="1" customWidth="1"/>
    <col min="15114" max="15116" width="10.7109375" style="97" bestFit="1" customWidth="1"/>
    <col min="15117" max="15117" width="54.85546875" style="97" customWidth="1"/>
    <col min="15118" max="15360" width="9.140625" style="97"/>
    <col min="15361" max="15361" width="4.28515625" style="97" customWidth="1"/>
    <col min="15362" max="15362" width="12.28515625" style="97" bestFit="1" customWidth="1"/>
    <col min="15363" max="15363" width="8.140625" style="97" bestFit="1" customWidth="1"/>
    <col min="15364" max="15364" width="34.85546875" style="97" customWidth="1"/>
    <col min="15365" max="15365" width="19.5703125" style="97" bestFit="1" customWidth="1"/>
    <col min="15366" max="15368" width="10.7109375" style="97" bestFit="1" customWidth="1"/>
    <col min="15369" max="15369" width="24.5703125" style="97" bestFit="1" customWidth="1"/>
    <col min="15370" max="15372" width="10.7109375" style="97" bestFit="1" customWidth="1"/>
    <col min="15373" max="15373" width="54.85546875" style="97" customWidth="1"/>
    <col min="15374" max="15616" width="9.140625" style="97"/>
    <col min="15617" max="15617" width="4.28515625" style="97" customWidth="1"/>
    <col min="15618" max="15618" width="12.28515625" style="97" bestFit="1" customWidth="1"/>
    <col min="15619" max="15619" width="8.140625" style="97" bestFit="1" customWidth="1"/>
    <col min="15620" max="15620" width="34.85546875" style="97" customWidth="1"/>
    <col min="15621" max="15621" width="19.5703125" style="97" bestFit="1" customWidth="1"/>
    <col min="15622" max="15624" width="10.7109375" style="97" bestFit="1" customWidth="1"/>
    <col min="15625" max="15625" width="24.5703125" style="97" bestFit="1" customWidth="1"/>
    <col min="15626" max="15628" width="10.7109375" style="97" bestFit="1" customWidth="1"/>
    <col min="15629" max="15629" width="54.85546875" style="97" customWidth="1"/>
    <col min="15630" max="15872" width="9.140625" style="97"/>
    <col min="15873" max="15873" width="4.28515625" style="97" customWidth="1"/>
    <col min="15874" max="15874" width="12.28515625" style="97" bestFit="1" customWidth="1"/>
    <col min="15875" max="15875" width="8.140625" style="97" bestFit="1" customWidth="1"/>
    <col min="15876" max="15876" width="34.85546875" style="97" customWidth="1"/>
    <col min="15877" max="15877" width="19.5703125" style="97" bestFit="1" customWidth="1"/>
    <col min="15878" max="15880" width="10.7109375" style="97" bestFit="1" customWidth="1"/>
    <col min="15881" max="15881" width="24.5703125" style="97" bestFit="1" customWidth="1"/>
    <col min="15882" max="15884" width="10.7109375" style="97" bestFit="1" customWidth="1"/>
    <col min="15885" max="15885" width="54.85546875" style="97" customWidth="1"/>
    <col min="15886" max="16128" width="9.140625" style="97"/>
    <col min="16129" max="16129" width="4.28515625" style="97" customWidth="1"/>
    <col min="16130" max="16130" width="12.28515625" style="97" bestFit="1" customWidth="1"/>
    <col min="16131" max="16131" width="8.140625" style="97" bestFit="1" customWidth="1"/>
    <col min="16132" max="16132" width="34.85546875" style="97" customWidth="1"/>
    <col min="16133" max="16133" width="19.5703125" style="97" bestFit="1" customWidth="1"/>
    <col min="16134" max="16136" width="10.7109375" style="97" bestFit="1" customWidth="1"/>
    <col min="16137" max="16137" width="24.5703125" style="97" bestFit="1" customWidth="1"/>
    <col min="16138" max="16140" width="10.7109375" style="97" bestFit="1" customWidth="1"/>
    <col min="16141" max="16141" width="54.85546875" style="97" customWidth="1"/>
    <col min="16142" max="16384" width="9.140625" style="97"/>
  </cols>
  <sheetData>
    <row r="2" spans="2:13" s="90" customFormat="1" ht="18" customHeight="1">
      <c r="B2" s="284" t="s">
        <v>897</v>
      </c>
      <c r="C2" s="284"/>
      <c r="D2" s="284"/>
      <c r="E2" s="284"/>
      <c r="F2" s="284"/>
      <c r="G2" s="284"/>
      <c r="H2" s="284"/>
      <c r="I2" s="284"/>
      <c r="J2" s="284"/>
      <c r="K2" s="284"/>
      <c r="L2" s="284"/>
      <c r="M2" s="284"/>
    </row>
    <row r="3" spans="2:13" s="90" customFormat="1" ht="28.5" customHeight="1">
      <c r="B3" s="285" t="s">
        <v>898</v>
      </c>
      <c r="C3" s="285"/>
      <c r="D3" s="285"/>
      <c r="E3" s="285"/>
      <c r="F3" s="285"/>
      <c r="G3" s="285"/>
      <c r="H3" s="285"/>
      <c r="I3" s="285"/>
      <c r="J3" s="285"/>
      <c r="K3" s="285"/>
      <c r="L3" s="285"/>
      <c r="M3" s="285"/>
    </row>
    <row r="4" spans="2:13" s="90" customFormat="1" ht="45" customHeight="1">
      <c r="C4" s="91"/>
      <c r="D4" s="286"/>
      <c r="E4" s="286"/>
      <c r="F4" s="286"/>
      <c r="G4" s="286"/>
      <c r="H4" s="286"/>
      <c r="I4" s="286"/>
      <c r="J4" s="286"/>
      <c r="K4" s="286"/>
      <c r="L4" s="286"/>
      <c r="M4" s="286"/>
    </row>
    <row r="5" spans="2:13" s="92" customFormat="1" ht="38.25" customHeight="1">
      <c r="B5" s="287" t="s">
        <v>272</v>
      </c>
      <c r="C5" s="288"/>
      <c r="D5" s="287" t="s">
        <v>8</v>
      </c>
      <c r="E5" s="287" t="s">
        <v>899</v>
      </c>
      <c r="F5" s="287" t="s">
        <v>900</v>
      </c>
      <c r="G5" s="287"/>
      <c r="H5" s="287"/>
      <c r="I5" s="287" t="s">
        <v>901</v>
      </c>
      <c r="J5" s="287" t="s">
        <v>900</v>
      </c>
      <c r="K5" s="287"/>
      <c r="L5" s="287"/>
      <c r="M5" s="280" t="s">
        <v>902</v>
      </c>
    </row>
    <row r="6" spans="2:13" s="92" customFormat="1" ht="43.5" customHeight="1">
      <c r="B6" s="287"/>
      <c r="C6" s="289"/>
      <c r="D6" s="287"/>
      <c r="E6" s="287"/>
      <c r="F6" s="93" t="s">
        <v>903</v>
      </c>
      <c r="G6" s="93" t="s">
        <v>904</v>
      </c>
      <c r="H6" s="93" t="s">
        <v>905</v>
      </c>
      <c r="I6" s="287"/>
      <c r="J6" s="93" t="s">
        <v>903</v>
      </c>
      <c r="K6" s="93" t="s">
        <v>904</v>
      </c>
      <c r="L6" s="93" t="s">
        <v>905</v>
      </c>
      <c r="M6" s="280"/>
    </row>
    <row r="7" spans="2:13" ht="27.75" customHeight="1">
      <c r="B7" s="94"/>
      <c r="C7" s="94"/>
      <c r="D7" s="94" t="s">
        <v>149</v>
      </c>
      <c r="E7" s="95">
        <f>E8+E9+E86+E133</f>
        <v>1193600</v>
      </c>
      <c r="F7" s="95">
        <f t="shared" ref="F7:L7" si="0">F8+F9+F86+F133</f>
        <v>1274200</v>
      </c>
      <c r="G7" s="95">
        <f t="shared" si="0"/>
        <v>1288999.9750000001</v>
      </c>
      <c r="H7" s="95">
        <f t="shared" si="0"/>
        <v>1323999.96875</v>
      </c>
      <c r="I7" s="95">
        <f t="shared" si="0"/>
        <v>1435071</v>
      </c>
      <c r="J7" s="95">
        <f t="shared" si="0"/>
        <v>1450682</v>
      </c>
      <c r="K7" s="95">
        <f t="shared" si="0"/>
        <v>1481869.9750000001</v>
      </c>
      <c r="L7" s="95">
        <f t="shared" si="0"/>
        <v>1513883.96875</v>
      </c>
      <c r="M7" s="96"/>
    </row>
    <row r="8" spans="2:13" ht="29.25" customHeight="1">
      <c r="B8" s="94"/>
      <c r="C8" s="94"/>
      <c r="D8" s="94" t="s">
        <v>151</v>
      </c>
      <c r="E8" s="95">
        <v>760000</v>
      </c>
      <c r="F8" s="95">
        <v>760000</v>
      </c>
      <c r="G8" s="95">
        <v>762000</v>
      </c>
      <c r="H8" s="95">
        <v>780000</v>
      </c>
      <c r="I8" s="95">
        <v>760000</v>
      </c>
      <c r="J8" s="95">
        <v>760000</v>
      </c>
      <c r="K8" s="95">
        <v>762000</v>
      </c>
      <c r="L8" s="95">
        <v>780000</v>
      </c>
      <c r="M8" s="98"/>
    </row>
    <row r="9" spans="2:13" ht="33.75" customHeight="1">
      <c r="B9" s="94"/>
      <c r="C9" s="94"/>
      <c r="D9" s="94" t="s">
        <v>153</v>
      </c>
      <c r="E9" s="95">
        <f>E10+E18+E27+E34+E39+E42+E50+E56+E63+E71+E81</f>
        <v>119944</v>
      </c>
      <c r="F9" s="95">
        <f t="shared" ref="F9:L9" si="1">F10+F18+F27+F34+F39+F42+F50+F56+F63+F71+F81</f>
        <v>124257</v>
      </c>
      <c r="G9" s="95">
        <f t="shared" si="1"/>
        <v>132055.97500000001</v>
      </c>
      <c r="H9" s="95">
        <f t="shared" si="1"/>
        <v>138651.96875</v>
      </c>
      <c r="I9" s="95">
        <f t="shared" si="1"/>
        <v>117689</v>
      </c>
      <c r="J9" s="95">
        <f t="shared" si="1"/>
        <v>119610</v>
      </c>
      <c r="K9" s="95">
        <f t="shared" si="1"/>
        <v>124377.97500000001</v>
      </c>
      <c r="L9" s="95">
        <f t="shared" si="1"/>
        <v>129151.96875</v>
      </c>
      <c r="M9" s="98"/>
    </row>
    <row r="10" spans="2:13" ht="33.75" customHeight="1">
      <c r="B10" s="99" t="s">
        <v>154</v>
      </c>
      <c r="C10" s="94"/>
      <c r="D10" s="100" t="s">
        <v>155</v>
      </c>
      <c r="E10" s="100">
        <f>SUM(E11:E17)</f>
        <v>3607</v>
      </c>
      <c r="F10" s="101">
        <f t="shared" ref="F10:L10" si="2">F11+F12+F13+F14+F15+F16+F17</f>
        <v>4291</v>
      </c>
      <c r="G10" s="100">
        <f t="shared" si="2"/>
        <v>5284</v>
      </c>
      <c r="H10" s="100">
        <f t="shared" si="2"/>
        <v>6745</v>
      </c>
      <c r="I10" s="100">
        <f t="shared" si="2"/>
        <v>4707</v>
      </c>
      <c r="J10" s="101">
        <f t="shared" si="2"/>
        <v>5391</v>
      </c>
      <c r="K10" s="100">
        <f t="shared" si="2"/>
        <v>6383</v>
      </c>
      <c r="L10" s="100">
        <f t="shared" si="2"/>
        <v>7845</v>
      </c>
      <c r="M10" s="102"/>
    </row>
    <row r="11" spans="2:13" ht="12.75">
      <c r="B11" s="103"/>
      <c r="C11" s="103"/>
      <c r="D11" s="104" t="s">
        <v>906</v>
      </c>
      <c r="E11" s="105">
        <v>1747</v>
      </c>
      <c r="F11" s="105">
        <v>2325</v>
      </c>
      <c r="G11" s="105">
        <v>3241</v>
      </c>
      <c r="H11" s="105">
        <v>4649</v>
      </c>
      <c r="I11" s="105">
        <v>1747</v>
      </c>
      <c r="J11" s="105">
        <v>2324</v>
      </c>
      <c r="K11" s="105">
        <v>3241</v>
      </c>
      <c r="L11" s="105">
        <v>4649</v>
      </c>
      <c r="M11" s="281" t="s">
        <v>907</v>
      </c>
    </row>
    <row r="12" spans="2:13" ht="33.75" customHeight="1">
      <c r="B12" s="102"/>
      <c r="C12" s="98"/>
      <c r="D12" s="104" t="s">
        <v>908</v>
      </c>
      <c r="E12" s="105">
        <v>82</v>
      </c>
      <c r="F12" s="105">
        <v>90</v>
      </c>
      <c r="G12" s="105">
        <v>99</v>
      </c>
      <c r="H12" s="105">
        <v>109</v>
      </c>
      <c r="I12" s="105">
        <v>82</v>
      </c>
      <c r="J12" s="105">
        <v>90</v>
      </c>
      <c r="K12" s="105">
        <v>99</v>
      </c>
      <c r="L12" s="105">
        <v>109</v>
      </c>
      <c r="M12" s="281"/>
    </row>
    <row r="13" spans="2:13" ht="33.75" customHeight="1">
      <c r="B13" s="102"/>
      <c r="C13" s="98"/>
      <c r="D13" s="104" t="s">
        <v>909</v>
      </c>
      <c r="E13" s="105">
        <v>348</v>
      </c>
      <c r="F13" s="105">
        <v>383</v>
      </c>
      <c r="G13" s="105">
        <v>421</v>
      </c>
      <c r="H13" s="105">
        <v>432</v>
      </c>
      <c r="I13" s="105">
        <v>348</v>
      </c>
      <c r="J13" s="105">
        <v>383</v>
      </c>
      <c r="K13" s="105">
        <v>421</v>
      </c>
      <c r="L13" s="105">
        <v>432</v>
      </c>
      <c r="M13" s="281"/>
    </row>
    <row r="14" spans="2:13" ht="27.75" customHeight="1">
      <c r="B14" s="103"/>
      <c r="C14" s="103"/>
      <c r="D14" s="104" t="s">
        <v>910</v>
      </c>
      <c r="E14" s="105">
        <v>128</v>
      </c>
      <c r="F14" s="105">
        <v>141</v>
      </c>
      <c r="G14" s="105">
        <v>156</v>
      </c>
      <c r="H14" s="105">
        <v>171</v>
      </c>
      <c r="I14" s="105">
        <v>128</v>
      </c>
      <c r="J14" s="105">
        <v>142</v>
      </c>
      <c r="K14" s="105">
        <v>155</v>
      </c>
      <c r="L14" s="105">
        <v>171</v>
      </c>
      <c r="M14" s="281"/>
    </row>
    <row r="15" spans="2:13" ht="29.25" customHeight="1">
      <c r="B15" s="102"/>
      <c r="C15" s="102"/>
      <c r="D15" s="104" t="s">
        <v>911</v>
      </c>
      <c r="E15" s="105">
        <v>202</v>
      </c>
      <c r="F15" s="105">
        <v>202</v>
      </c>
      <c r="G15" s="105">
        <v>202</v>
      </c>
      <c r="H15" s="105">
        <v>202</v>
      </c>
      <c r="I15" s="105">
        <v>202</v>
      </c>
      <c r="J15" s="105">
        <v>202</v>
      </c>
      <c r="K15" s="105">
        <v>202</v>
      </c>
      <c r="L15" s="105">
        <v>202</v>
      </c>
      <c r="M15" s="281"/>
    </row>
    <row r="16" spans="2:13" ht="33.75" customHeight="1">
      <c r="B16" s="102"/>
      <c r="C16" s="102"/>
      <c r="D16" s="104" t="s">
        <v>912</v>
      </c>
      <c r="E16" s="105">
        <v>100</v>
      </c>
      <c r="F16" s="105">
        <v>150</v>
      </c>
      <c r="G16" s="105">
        <v>165</v>
      </c>
      <c r="H16" s="105">
        <v>182</v>
      </c>
      <c r="I16" s="105">
        <v>100</v>
      </c>
      <c r="J16" s="105">
        <v>150</v>
      </c>
      <c r="K16" s="105">
        <v>165</v>
      </c>
      <c r="L16" s="105">
        <v>182</v>
      </c>
      <c r="M16" s="281"/>
    </row>
    <row r="17" spans="2:13" ht="33.75" customHeight="1">
      <c r="B17" s="102"/>
      <c r="C17" s="102"/>
      <c r="D17" s="104" t="s">
        <v>913</v>
      </c>
      <c r="E17" s="105">
        <v>1000</v>
      </c>
      <c r="F17" s="105">
        <v>1000</v>
      </c>
      <c r="G17" s="105">
        <v>1000</v>
      </c>
      <c r="H17" s="105">
        <v>1000</v>
      </c>
      <c r="I17" s="105">
        <v>2100</v>
      </c>
      <c r="J17" s="105">
        <v>2100</v>
      </c>
      <c r="K17" s="105">
        <v>2100</v>
      </c>
      <c r="L17" s="105">
        <v>2100</v>
      </c>
      <c r="M17" s="281"/>
    </row>
    <row r="18" spans="2:13" ht="33.75" customHeight="1">
      <c r="B18" s="94" t="s">
        <v>156</v>
      </c>
      <c r="C18" s="94"/>
      <c r="D18" s="94" t="s">
        <v>914</v>
      </c>
      <c r="E18" s="100">
        <f>SUM(E19:E26)</f>
        <v>27958</v>
      </c>
      <c r="F18" s="101">
        <f t="shared" ref="F18:L18" si="3">F19+F20+F21+F22+F23+F24+F25+F26</f>
        <v>30750</v>
      </c>
      <c r="G18" s="100">
        <f t="shared" si="3"/>
        <v>33820</v>
      </c>
      <c r="H18" s="100">
        <f t="shared" si="3"/>
        <v>34615</v>
      </c>
      <c r="I18" s="100">
        <f t="shared" si="3"/>
        <v>32046</v>
      </c>
      <c r="J18" s="101">
        <f t="shared" si="3"/>
        <v>34951</v>
      </c>
      <c r="K18" s="100">
        <f t="shared" si="3"/>
        <v>35426</v>
      </c>
      <c r="L18" s="100">
        <f t="shared" si="3"/>
        <v>35427</v>
      </c>
      <c r="M18" s="102"/>
    </row>
    <row r="19" spans="2:13" ht="34.5" customHeight="1">
      <c r="B19" s="103"/>
      <c r="C19" s="103"/>
      <c r="D19" s="104" t="s">
        <v>915</v>
      </c>
      <c r="E19" s="105">
        <v>20878</v>
      </c>
      <c r="F19" s="105">
        <v>22965</v>
      </c>
      <c r="G19" s="105">
        <v>25260</v>
      </c>
      <c r="H19" s="105">
        <v>24273</v>
      </c>
      <c r="I19" s="105">
        <v>22152</v>
      </c>
      <c r="J19" s="105">
        <v>24967</v>
      </c>
      <c r="K19" s="105">
        <v>24967</v>
      </c>
      <c r="L19" s="105">
        <v>24967</v>
      </c>
      <c r="M19" s="282" t="s">
        <v>916</v>
      </c>
    </row>
    <row r="20" spans="2:13" ht="34.5" customHeight="1">
      <c r="B20" s="102"/>
      <c r="C20" s="102"/>
      <c r="D20" s="104" t="s">
        <v>917</v>
      </c>
      <c r="E20" s="105">
        <v>180</v>
      </c>
      <c r="F20" s="105">
        <v>197</v>
      </c>
      <c r="G20" s="105">
        <v>216</v>
      </c>
      <c r="H20" s="105">
        <v>300</v>
      </c>
      <c r="I20" s="105">
        <v>210</v>
      </c>
      <c r="J20" s="105">
        <v>300</v>
      </c>
      <c r="K20" s="105">
        <v>300</v>
      </c>
      <c r="L20" s="105">
        <v>300</v>
      </c>
      <c r="M20" s="281"/>
    </row>
    <row r="21" spans="2:13" ht="34.5" customHeight="1">
      <c r="B21" s="102"/>
      <c r="C21" s="102"/>
      <c r="D21" s="104" t="s">
        <v>918</v>
      </c>
      <c r="E21" s="105">
        <v>5040</v>
      </c>
      <c r="F21" s="105">
        <v>5540</v>
      </c>
      <c r="G21" s="105">
        <v>6094</v>
      </c>
      <c r="H21" s="105">
        <v>5877</v>
      </c>
      <c r="I21" s="105">
        <v>5877</v>
      </c>
      <c r="J21" s="105">
        <v>5877</v>
      </c>
      <c r="K21" s="105">
        <v>5877</v>
      </c>
      <c r="L21" s="105">
        <v>5877</v>
      </c>
      <c r="M21" s="281"/>
    </row>
    <row r="22" spans="2:13" ht="34.5" customHeight="1">
      <c r="B22" s="102"/>
      <c r="C22" s="102"/>
      <c r="D22" s="104" t="s">
        <v>919</v>
      </c>
      <c r="E22" s="105">
        <v>1552</v>
      </c>
      <c r="F22" s="105">
        <v>1708</v>
      </c>
      <c r="G22" s="105">
        <v>1878</v>
      </c>
      <c r="H22" s="105">
        <v>3643</v>
      </c>
      <c r="I22" s="105">
        <v>3168</v>
      </c>
      <c r="J22" s="105">
        <v>3168</v>
      </c>
      <c r="K22" s="105">
        <v>3643</v>
      </c>
      <c r="L22" s="105">
        <v>3644</v>
      </c>
      <c r="M22" s="281"/>
    </row>
    <row r="23" spans="2:13" ht="34.5" customHeight="1">
      <c r="B23" s="102"/>
      <c r="C23" s="102"/>
      <c r="D23" s="104" t="s">
        <v>920</v>
      </c>
      <c r="E23" s="105">
        <v>110</v>
      </c>
      <c r="F23" s="105">
        <v>122</v>
      </c>
      <c r="G23" s="105">
        <v>132</v>
      </c>
      <c r="H23" s="105">
        <v>132</v>
      </c>
      <c r="I23" s="105">
        <v>300</v>
      </c>
      <c r="J23" s="105">
        <v>300</v>
      </c>
      <c r="K23" s="105">
        <v>300</v>
      </c>
      <c r="L23" s="105">
        <v>300</v>
      </c>
      <c r="M23" s="281"/>
    </row>
    <row r="24" spans="2:13" ht="34.5" customHeight="1">
      <c r="B24" s="103"/>
      <c r="C24" s="103"/>
      <c r="D24" s="104" t="s">
        <v>921</v>
      </c>
      <c r="E24" s="105">
        <v>33</v>
      </c>
      <c r="F24" s="105">
        <v>36</v>
      </c>
      <c r="G24" s="105">
        <v>40</v>
      </c>
      <c r="H24" s="105">
        <v>40</v>
      </c>
      <c r="I24" s="105">
        <v>90</v>
      </c>
      <c r="J24" s="105">
        <v>90</v>
      </c>
      <c r="K24" s="105">
        <v>90</v>
      </c>
      <c r="L24" s="105">
        <v>90</v>
      </c>
      <c r="M24" s="281"/>
    </row>
    <row r="25" spans="2:13" ht="34.5" customHeight="1">
      <c r="B25" s="103"/>
      <c r="C25" s="103"/>
      <c r="D25" s="104" t="s">
        <v>922</v>
      </c>
      <c r="E25" s="105">
        <v>165</v>
      </c>
      <c r="F25" s="105">
        <v>182</v>
      </c>
      <c r="G25" s="105">
        <v>200</v>
      </c>
      <c r="H25" s="105">
        <v>350</v>
      </c>
      <c r="I25" s="105">
        <v>150</v>
      </c>
      <c r="J25" s="105">
        <v>150</v>
      </c>
      <c r="K25" s="105">
        <v>150</v>
      </c>
      <c r="L25" s="105">
        <v>150</v>
      </c>
      <c r="M25" s="281"/>
    </row>
    <row r="26" spans="2:13" ht="34.5" customHeight="1">
      <c r="B26" s="103"/>
      <c r="C26" s="103"/>
      <c r="D26" s="104" t="s">
        <v>923</v>
      </c>
      <c r="E26" s="105"/>
      <c r="F26" s="105"/>
      <c r="G26" s="105"/>
      <c r="H26" s="105"/>
      <c r="I26" s="105">
        <v>99</v>
      </c>
      <c r="J26" s="105">
        <v>99</v>
      </c>
      <c r="K26" s="105">
        <v>99</v>
      </c>
      <c r="L26" s="105">
        <v>99</v>
      </c>
      <c r="M26" s="283"/>
    </row>
    <row r="27" spans="2:13" ht="33.75" customHeight="1">
      <c r="B27" s="94" t="s">
        <v>158</v>
      </c>
      <c r="C27" s="94"/>
      <c r="D27" s="94" t="s">
        <v>159</v>
      </c>
      <c r="E27" s="100">
        <f>SUM(E28:E33)</f>
        <v>1700</v>
      </c>
      <c r="F27" s="101">
        <f>F28+F29+F30+F31+F32+F33</f>
        <v>2075</v>
      </c>
      <c r="G27" s="100">
        <f t="shared" ref="G27:L27" si="4">G28+G29+G30+G31+G32+G33</f>
        <v>2283</v>
      </c>
      <c r="H27" s="100">
        <f t="shared" si="4"/>
        <v>2512</v>
      </c>
      <c r="I27" s="100">
        <f t="shared" si="4"/>
        <v>2627</v>
      </c>
      <c r="J27" s="101">
        <f t="shared" si="4"/>
        <v>2627</v>
      </c>
      <c r="K27" s="100">
        <f t="shared" si="4"/>
        <v>3000</v>
      </c>
      <c r="L27" s="100">
        <f t="shared" si="4"/>
        <v>2700</v>
      </c>
      <c r="M27" s="100"/>
    </row>
    <row r="28" spans="2:13" ht="39.75" customHeight="1">
      <c r="B28" s="102"/>
      <c r="C28" s="102"/>
      <c r="D28" s="104" t="s">
        <v>924</v>
      </c>
      <c r="E28" s="105">
        <v>580</v>
      </c>
      <c r="F28" s="105">
        <v>580</v>
      </c>
      <c r="G28" s="105">
        <v>638</v>
      </c>
      <c r="H28" s="105">
        <v>702</v>
      </c>
      <c r="I28" s="105">
        <v>1440</v>
      </c>
      <c r="J28" s="105">
        <v>1440</v>
      </c>
      <c r="K28" s="105">
        <v>1813</v>
      </c>
      <c r="L28" s="105">
        <v>1513</v>
      </c>
      <c r="M28" s="281" t="s">
        <v>925</v>
      </c>
    </row>
    <row r="29" spans="2:13" ht="63.75">
      <c r="B29" s="102"/>
      <c r="C29" s="102"/>
      <c r="D29" s="104" t="s">
        <v>926</v>
      </c>
      <c r="E29" s="105">
        <v>725</v>
      </c>
      <c r="F29" s="105">
        <v>1100</v>
      </c>
      <c r="G29" s="105">
        <v>1210</v>
      </c>
      <c r="H29" s="105">
        <v>1331</v>
      </c>
      <c r="I29" s="105">
        <v>675</v>
      </c>
      <c r="J29" s="105">
        <v>675</v>
      </c>
      <c r="K29" s="105">
        <v>675</v>
      </c>
      <c r="L29" s="105">
        <v>675</v>
      </c>
      <c r="M29" s="281"/>
    </row>
    <row r="30" spans="2:13" ht="25.5">
      <c r="B30" s="102"/>
      <c r="C30" s="102"/>
      <c r="D30" s="104" t="s">
        <v>927</v>
      </c>
      <c r="E30" s="105">
        <v>50</v>
      </c>
      <c r="F30" s="105">
        <v>50</v>
      </c>
      <c r="G30" s="105">
        <v>55.000000000000007</v>
      </c>
      <c r="H30" s="105">
        <v>61</v>
      </c>
      <c r="I30" s="105">
        <v>50</v>
      </c>
      <c r="J30" s="105">
        <v>50</v>
      </c>
      <c r="K30" s="105">
        <v>50</v>
      </c>
      <c r="L30" s="105">
        <v>50</v>
      </c>
      <c r="M30" s="281"/>
    </row>
    <row r="31" spans="2:13" ht="12.75">
      <c r="B31" s="102"/>
      <c r="C31" s="102"/>
      <c r="D31" s="104" t="s">
        <v>928</v>
      </c>
      <c r="E31" s="105">
        <v>30</v>
      </c>
      <c r="F31" s="105">
        <v>30</v>
      </c>
      <c r="G31" s="105">
        <v>33</v>
      </c>
      <c r="H31" s="105">
        <v>36</v>
      </c>
      <c r="I31" s="105">
        <v>22</v>
      </c>
      <c r="J31" s="105">
        <v>22</v>
      </c>
      <c r="K31" s="105">
        <v>22</v>
      </c>
      <c r="L31" s="105">
        <v>22</v>
      </c>
      <c r="M31" s="281"/>
    </row>
    <row r="32" spans="2:13" ht="25.5">
      <c r="B32" s="102"/>
      <c r="C32" s="102"/>
      <c r="D32" s="104" t="s">
        <v>929</v>
      </c>
      <c r="E32" s="105">
        <v>130</v>
      </c>
      <c r="F32" s="105">
        <v>130</v>
      </c>
      <c r="G32" s="105">
        <v>143</v>
      </c>
      <c r="H32" s="105">
        <v>157</v>
      </c>
      <c r="I32" s="105">
        <v>40</v>
      </c>
      <c r="J32" s="105">
        <v>40</v>
      </c>
      <c r="K32" s="105">
        <v>40</v>
      </c>
      <c r="L32" s="105">
        <v>40</v>
      </c>
      <c r="M32" s="281"/>
    </row>
    <row r="33" spans="2:13" ht="102">
      <c r="B33" s="102"/>
      <c r="C33" s="102"/>
      <c r="D33" s="104" t="s">
        <v>930</v>
      </c>
      <c r="E33" s="105">
        <v>185</v>
      </c>
      <c r="F33" s="105">
        <v>185</v>
      </c>
      <c r="G33" s="105">
        <v>204</v>
      </c>
      <c r="H33" s="105">
        <v>225</v>
      </c>
      <c r="I33" s="105">
        <v>400</v>
      </c>
      <c r="J33" s="105">
        <v>400</v>
      </c>
      <c r="K33" s="105">
        <v>400</v>
      </c>
      <c r="L33" s="105">
        <v>400</v>
      </c>
      <c r="M33" s="281"/>
    </row>
    <row r="34" spans="2:13" ht="33.75" customHeight="1">
      <c r="B34" s="94" t="s">
        <v>160</v>
      </c>
      <c r="C34" s="94"/>
      <c r="D34" s="94" t="s">
        <v>161</v>
      </c>
      <c r="E34" s="100">
        <f>SUM(E35:E38)</f>
        <v>6322</v>
      </c>
      <c r="F34" s="101">
        <f t="shared" ref="F34:L34" si="5">F35+F36+F37+F38</f>
        <v>6642</v>
      </c>
      <c r="G34" s="100">
        <f t="shared" si="5"/>
        <v>6970</v>
      </c>
      <c r="H34" s="100">
        <f t="shared" si="5"/>
        <v>7619</v>
      </c>
      <c r="I34" s="100">
        <f t="shared" si="5"/>
        <v>6322</v>
      </c>
      <c r="J34" s="101">
        <f t="shared" si="5"/>
        <v>6642</v>
      </c>
      <c r="K34" s="100">
        <f t="shared" si="5"/>
        <v>6970</v>
      </c>
      <c r="L34" s="100">
        <f t="shared" si="5"/>
        <v>7619</v>
      </c>
      <c r="M34" s="102"/>
    </row>
    <row r="35" spans="2:13" ht="25.5" customHeight="1">
      <c r="B35" s="102"/>
      <c r="C35" s="102"/>
      <c r="D35" s="104" t="s">
        <v>931</v>
      </c>
      <c r="E35" s="105">
        <v>5935</v>
      </c>
      <c r="F35" s="105">
        <v>6232</v>
      </c>
      <c r="G35" s="105">
        <v>6544</v>
      </c>
      <c r="H35" s="105">
        <v>6870</v>
      </c>
      <c r="I35" s="105">
        <v>5935</v>
      </c>
      <c r="J35" s="105">
        <v>6232</v>
      </c>
      <c r="K35" s="105">
        <v>6544</v>
      </c>
      <c r="L35" s="105">
        <v>6870</v>
      </c>
      <c r="M35" s="277"/>
    </row>
    <row r="36" spans="2:13" ht="25.5">
      <c r="B36" s="102"/>
      <c r="C36" s="102"/>
      <c r="D36" s="104" t="s">
        <v>932</v>
      </c>
      <c r="E36" s="105">
        <v>135</v>
      </c>
      <c r="F36" s="105">
        <v>145</v>
      </c>
      <c r="G36" s="105">
        <v>149</v>
      </c>
      <c r="H36" s="105">
        <v>457</v>
      </c>
      <c r="I36" s="105">
        <v>135</v>
      </c>
      <c r="J36" s="105">
        <v>145</v>
      </c>
      <c r="K36" s="105">
        <v>149</v>
      </c>
      <c r="L36" s="105">
        <v>457</v>
      </c>
      <c r="M36" s="278"/>
    </row>
    <row r="37" spans="2:13" ht="102">
      <c r="B37" s="102"/>
      <c r="C37" s="102"/>
      <c r="D37" s="104" t="s">
        <v>933</v>
      </c>
      <c r="E37" s="105">
        <v>200</v>
      </c>
      <c r="F37" s="105">
        <v>210</v>
      </c>
      <c r="G37" s="105">
        <v>220</v>
      </c>
      <c r="H37" s="105">
        <v>232</v>
      </c>
      <c r="I37" s="105">
        <v>200</v>
      </c>
      <c r="J37" s="105">
        <v>210</v>
      </c>
      <c r="K37" s="105">
        <v>220</v>
      </c>
      <c r="L37" s="105">
        <v>232</v>
      </c>
      <c r="M37" s="278"/>
    </row>
    <row r="38" spans="2:13" ht="38.25">
      <c r="B38" s="102"/>
      <c r="C38" s="102"/>
      <c r="D38" s="104" t="s">
        <v>934</v>
      </c>
      <c r="E38" s="105">
        <v>52</v>
      </c>
      <c r="F38" s="105">
        <v>55</v>
      </c>
      <c r="G38" s="105">
        <v>57</v>
      </c>
      <c r="H38" s="105">
        <v>60</v>
      </c>
      <c r="I38" s="105">
        <v>52</v>
      </c>
      <c r="J38" s="105">
        <v>55</v>
      </c>
      <c r="K38" s="105">
        <v>57</v>
      </c>
      <c r="L38" s="105">
        <v>60</v>
      </c>
      <c r="M38" s="278"/>
    </row>
    <row r="39" spans="2:13" ht="33.75" customHeight="1">
      <c r="B39" s="94" t="s">
        <v>162</v>
      </c>
      <c r="C39" s="94"/>
      <c r="D39" s="94" t="s">
        <v>935</v>
      </c>
      <c r="E39" s="100">
        <f>SUM(E40:E41)</f>
        <v>260</v>
      </c>
      <c r="F39" s="101">
        <f t="shared" ref="F39:L39" si="6">F40+F41</f>
        <v>260</v>
      </c>
      <c r="G39" s="100">
        <f t="shared" si="6"/>
        <v>260</v>
      </c>
      <c r="H39" s="100">
        <f t="shared" si="6"/>
        <v>260</v>
      </c>
      <c r="I39" s="100">
        <f t="shared" si="6"/>
        <v>260</v>
      </c>
      <c r="J39" s="101">
        <f t="shared" si="6"/>
        <v>260</v>
      </c>
      <c r="K39" s="100">
        <f t="shared" si="6"/>
        <v>260</v>
      </c>
      <c r="L39" s="100">
        <f t="shared" si="6"/>
        <v>260</v>
      </c>
      <c r="M39" s="102"/>
    </row>
    <row r="40" spans="2:13" ht="51">
      <c r="B40" s="102"/>
      <c r="C40" s="102"/>
      <c r="D40" s="106" t="s">
        <v>936</v>
      </c>
      <c r="E40" s="105">
        <v>150</v>
      </c>
      <c r="F40" s="105">
        <v>150</v>
      </c>
      <c r="G40" s="105">
        <v>170</v>
      </c>
      <c r="H40" s="105">
        <v>170</v>
      </c>
      <c r="I40" s="105">
        <v>150</v>
      </c>
      <c r="J40" s="105">
        <v>150</v>
      </c>
      <c r="K40" s="105">
        <v>170</v>
      </c>
      <c r="L40" s="105">
        <v>170</v>
      </c>
      <c r="M40" s="102"/>
    </row>
    <row r="41" spans="2:13" ht="63.75">
      <c r="B41" s="102"/>
      <c r="C41" s="102"/>
      <c r="D41" s="106" t="s">
        <v>937</v>
      </c>
      <c r="E41" s="105">
        <v>110</v>
      </c>
      <c r="F41" s="105">
        <v>110</v>
      </c>
      <c r="G41" s="105">
        <v>90</v>
      </c>
      <c r="H41" s="105">
        <v>90</v>
      </c>
      <c r="I41" s="105">
        <v>110</v>
      </c>
      <c r="J41" s="105">
        <v>110</v>
      </c>
      <c r="K41" s="105">
        <v>90</v>
      </c>
      <c r="L41" s="105">
        <v>90</v>
      </c>
      <c r="M41" s="102"/>
    </row>
    <row r="42" spans="2:13" ht="33.75" customHeight="1">
      <c r="B42" s="94" t="s">
        <v>164</v>
      </c>
      <c r="C42" s="94"/>
      <c r="D42" s="94" t="s">
        <v>165</v>
      </c>
      <c r="E42" s="100">
        <f t="shared" ref="E42:L42" si="7">SUM(E43:E49)</f>
        <v>17159</v>
      </c>
      <c r="F42" s="100">
        <f t="shared" si="7"/>
        <v>18203</v>
      </c>
      <c r="G42" s="100">
        <f t="shared" si="7"/>
        <v>18951.975000000002</v>
      </c>
      <c r="H42" s="100">
        <f t="shared" si="7"/>
        <v>20371.96875</v>
      </c>
      <c r="I42" s="100">
        <f t="shared" si="7"/>
        <v>17159</v>
      </c>
      <c r="J42" s="100">
        <f t="shared" si="7"/>
        <v>18203</v>
      </c>
      <c r="K42" s="100">
        <f t="shared" si="7"/>
        <v>18951.975000000002</v>
      </c>
      <c r="L42" s="100">
        <f t="shared" si="7"/>
        <v>20371.96875</v>
      </c>
      <c r="M42" s="102"/>
    </row>
    <row r="43" spans="2:13" ht="38.25" customHeight="1">
      <c r="B43" s="102"/>
      <c r="C43" s="102"/>
      <c r="D43" s="106" t="s">
        <v>938</v>
      </c>
      <c r="E43" s="105">
        <v>2342</v>
      </c>
      <c r="F43" s="105">
        <v>2839.5</v>
      </c>
      <c r="G43" s="105">
        <v>3050.1</v>
      </c>
      <c r="H43" s="105">
        <v>3283.5</v>
      </c>
      <c r="I43" s="105">
        <v>2342</v>
      </c>
      <c r="J43" s="105">
        <v>2839.5</v>
      </c>
      <c r="K43" s="105">
        <v>3050.1</v>
      </c>
      <c r="L43" s="105">
        <v>3283.5</v>
      </c>
      <c r="M43" s="277"/>
    </row>
    <row r="44" spans="2:13" ht="114.75">
      <c r="B44" s="102"/>
      <c r="C44" s="102"/>
      <c r="D44" s="106" t="s">
        <v>939</v>
      </c>
      <c r="E44" s="105">
        <v>1900</v>
      </c>
      <c r="F44" s="105">
        <v>2100</v>
      </c>
      <c r="G44" s="105">
        <v>2320</v>
      </c>
      <c r="H44" s="105">
        <v>3300</v>
      </c>
      <c r="I44" s="105">
        <v>1900</v>
      </c>
      <c r="J44" s="105">
        <v>2100</v>
      </c>
      <c r="K44" s="105">
        <v>2320</v>
      </c>
      <c r="L44" s="105">
        <v>3300</v>
      </c>
      <c r="M44" s="278"/>
    </row>
    <row r="45" spans="2:13" ht="12.75">
      <c r="B45" s="102"/>
      <c r="C45" s="102"/>
      <c r="D45" s="106" t="s">
        <v>940</v>
      </c>
      <c r="E45" s="105">
        <v>9800</v>
      </c>
      <c r="F45" s="105">
        <v>9830</v>
      </c>
      <c r="G45" s="105">
        <v>9950</v>
      </c>
      <c r="H45" s="105">
        <v>9950</v>
      </c>
      <c r="I45" s="105">
        <v>9800</v>
      </c>
      <c r="J45" s="105">
        <v>9830</v>
      </c>
      <c r="K45" s="105">
        <v>9950</v>
      </c>
      <c r="L45" s="105">
        <v>9950</v>
      </c>
      <c r="M45" s="278"/>
    </row>
    <row r="46" spans="2:13" ht="51">
      <c r="B46" s="102"/>
      <c r="C46" s="102"/>
      <c r="D46" s="106" t="s">
        <v>941</v>
      </c>
      <c r="E46" s="105">
        <v>50</v>
      </c>
      <c r="F46" s="105">
        <v>50</v>
      </c>
      <c r="G46" s="105">
        <v>50</v>
      </c>
      <c r="H46" s="105">
        <v>50</v>
      </c>
      <c r="I46" s="105">
        <v>50</v>
      </c>
      <c r="J46" s="105">
        <v>50</v>
      </c>
      <c r="K46" s="105">
        <v>50</v>
      </c>
      <c r="L46" s="105">
        <v>50</v>
      </c>
      <c r="M46" s="278"/>
    </row>
    <row r="47" spans="2:13" ht="25.5">
      <c r="B47" s="102"/>
      <c r="C47" s="102"/>
      <c r="D47" s="106" t="s">
        <v>942</v>
      </c>
      <c r="E47" s="105">
        <v>42</v>
      </c>
      <c r="F47" s="105">
        <v>46</v>
      </c>
      <c r="G47" s="105">
        <v>50</v>
      </c>
      <c r="H47" s="105">
        <v>55</v>
      </c>
      <c r="I47" s="105">
        <v>42</v>
      </c>
      <c r="J47" s="105">
        <v>46</v>
      </c>
      <c r="K47" s="105">
        <v>50</v>
      </c>
      <c r="L47" s="105">
        <v>55</v>
      </c>
      <c r="M47" s="278"/>
    </row>
    <row r="48" spans="2:13" ht="51">
      <c r="B48" s="102"/>
      <c r="C48" s="102"/>
      <c r="D48" s="106" t="s">
        <v>943</v>
      </c>
      <c r="E48" s="105">
        <f>2500*1.05</f>
        <v>2625</v>
      </c>
      <c r="F48" s="105">
        <f>E48*1.1</f>
        <v>2887.5000000000005</v>
      </c>
      <c r="G48" s="105">
        <f>F48*1.05</f>
        <v>3031.8750000000005</v>
      </c>
      <c r="H48" s="105">
        <f>G48*1.05</f>
        <v>3183.4687500000005</v>
      </c>
      <c r="I48" s="105">
        <f>2500*1.05</f>
        <v>2625</v>
      </c>
      <c r="J48" s="105">
        <f>I48*1.1</f>
        <v>2887.5000000000005</v>
      </c>
      <c r="K48" s="105">
        <f>J48*1.05</f>
        <v>3031.8750000000005</v>
      </c>
      <c r="L48" s="105">
        <f>K48*1.05</f>
        <v>3183.4687500000005</v>
      </c>
      <c r="M48" s="278"/>
    </row>
    <row r="49" spans="2:13" ht="127.5">
      <c r="B49" s="102"/>
      <c r="C49" s="102"/>
      <c r="D49" s="106" t="s">
        <v>944</v>
      </c>
      <c r="E49" s="105">
        <v>400</v>
      </c>
      <c r="F49" s="105">
        <v>450</v>
      </c>
      <c r="G49" s="105">
        <v>500</v>
      </c>
      <c r="H49" s="105">
        <v>550</v>
      </c>
      <c r="I49" s="105">
        <v>400</v>
      </c>
      <c r="J49" s="105">
        <v>450</v>
      </c>
      <c r="K49" s="105">
        <v>500</v>
      </c>
      <c r="L49" s="105">
        <v>550</v>
      </c>
      <c r="M49" s="279"/>
    </row>
    <row r="50" spans="2:13" ht="33.75" customHeight="1">
      <c r="B50" s="94" t="s">
        <v>171</v>
      </c>
      <c r="C50" s="94"/>
      <c r="D50" s="94" t="s">
        <v>945</v>
      </c>
      <c r="E50" s="100">
        <f>SUM(E51:E55)</f>
        <v>14060</v>
      </c>
      <c r="F50" s="100">
        <f>SUM(F51:F55)</f>
        <v>16690</v>
      </c>
      <c r="G50" s="100">
        <f>SUM(G51:G55)</f>
        <v>17709</v>
      </c>
      <c r="H50" s="100">
        <f>SUM(H51:H55)</f>
        <v>18631</v>
      </c>
      <c r="I50" s="100">
        <f>I51+I54+I55</f>
        <v>5690</v>
      </c>
      <c r="J50" s="101">
        <f>J51+J54+J55</f>
        <v>6190</v>
      </c>
      <c r="K50" s="100">
        <f>K51+K54+K55</f>
        <v>6609</v>
      </c>
      <c r="L50" s="100">
        <f>L51+L54+L55</f>
        <v>7031</v>
      </c>
      <c r="M50" s="102"/>
    </row>
    <row r="51" spans="2:13" ht="25.5">
      <c r="B51" s="102"/>
      <c r="C51" s="102"/>
      <c r="D51" s="106" t="s">
        <v>946</v>
      </c>
      <c r="E51" s="105">
        <v>2090</v>
      </c>
      <c r="F51" s="105">
        <v>2390</v>
      </c>
      <c r="G51" s="105">
        <v>2490</v>
      </c>
      <c r="H51" s="105">
        <v>2500</v>
      </c>
      <c r="I51" s="105">
        <v>2090</v>
      </c>
      <c r="J51" s="105">
        <v>2390</v>
      </c>
      <c r="K51" s="105">
        <v>2490</v>
      </c>
      <c r="L51" s="105">
        <v>2500</v>
      </c>
      <c r="M51" s="277"/>
    </row>
    <row r="52" spans="2:13" ht="38.25">
      <c r="B52" s="102"/>
      <c r="C52" s="102"/>
      <c r="D52" s="106" t="s">
        <v>947</v>
      </c>
      <c r="E52" s="105">
        <f>4400-30</f>
        <v>4370</v>
      </c>
      <c r="F52" s="105">
        <v>6200</v>
      </c>
      <c r="G52" s="105">
        <v>6500</v>
      </c>
      <c r="H52" s="105">
        <v>6800</v>
      </c>
      <c r="I52" s="105">
        <f>4400-30</f>
        <v>4370</v>
      </c>
      <c r="J52" s="105">
        <v>6200</v>
      </c>
      <c r="K52" s="105">
        <v>6500</v>
      </c>
      <c r="L52" s="105">
        <v>6800</v>
      </c>
      <c r="M52" s="278"/>
    </row>
    <row r="53" spans="2:13" ht="38.25">
      <c r="B53" s="102"/>
      <c r="C53" s="102"/>
      <c r="D53" s="106" t="s">
        <v>948</v>
      </c>
      <c r="E53" s="105">
        <v>4000</v>
      </c>
      <c r="F53" s="105">
        <v>4300</v>
      </c>
      <c r="G53" s="105">
        <v>4600</v>
      </c>
      <c r="H53" s="105">
        <v>4800</v>
      </c>
      <c r="I53" s="105">
        <v>4000</v>
      </c>
      <c r="J53" s="105">
        <v>4300</v>
      </c>
      <c r="K53" s="105">
        <v>4600</v>
      </c>
      <c r="L53" s="105">
        <v>4800</v>
      </c>
      <c r="M53" s="278"/>
    </row>
    <row r="54" spans="2:13" ht="63.75">
      <c r="B54" s="102"/>
      <c r="C54" s="102"/>
      <c r="D54" s="106" t="s">
        <v>949</v>
      </c>
      <c r="E54" s="105">
        <v>3100</v>
      </c>
      <c r="F54" s="105">
        <v>3100</v>
      </c>
      <c r="G54" s="105">
        <v>3219</v>
      </c>
      <c r="H54" s="105">
        <v>3541</v>
      </c>
      <c r="I54" s="105">
        <v>3100</v>
      </c>
      <c r="J54" s="105">
        <v>3100</v>
      </c>
      <c r="K54" s="105">
        <v>3219</v>
      </c>
      <c r="L54" s="105">
        <v>3541</v>
      </c>
      <c r="M54" s="278"/>
    </row>
    <row r="55" spans="2:13" ht="51">
      <c r="B55" s="102"/>
      <c r="C55" s="102"/>
      <c r="D55" s="106" t="s">
        <v>950</v>
      </c>
      <c r="E55" s="105">
        <v>500</v>
      </c>
      <c r="F55" s="105">
        <v>700</v>
      </c>
      <c r="G55" s="105">
        <v>900</v>
      </c>
      <c r="H55" s="105">
        <v>990</v>
      </c>
      <c r="I55" s="105">
        <v>500</v>
      </c>
      <c r="J55" s="105">
        <v>700</v>
      </c>
      <c r="K55" s="105">
        <v>900</v>
      </c>
      <c r="L55" s="105">
        <v>990</v>
      </c>
      <c r="M55" s="278"/>
    </row>
    <row r="56" spans="2:13" ht="33.75" customHeight="1">
      <c r="B56" s="94" t="s">
        <v>179</v>
      </c>
      <c r="C56" s="94"/>
      <c r="D56" s="94" t="s">
        <v>180</v>
      </c>
      <c r="E56" s="100">
        <f t="shared" ref="E56:L56" si="8">SUM(E57:E62)</f>
        <v>8874</v>
      </c>
      <c r="F56" s="100">
        <f t="shared" si="8"/>
        <v>9012</v>
      </c>
      <c r="G56" s="100">
        <f t="shared" si="8"/>
        <v>9314</v>
      </c>
      <c r="H56" s="100">
        <f t="shared" si="8"/>
        <v>9371</v>
      </c>
      <c r="I56" s="100">
        <f t="shared" si="8"/>
        <v>8874</v>
      </c>
      <c r="J56" s="100">
        <f t="shared" si="8"/>
        <v>9012</v>
      </c>
      <c r="K56" s="100">
        <f t="shared" si="8"/>
        <v>9314</v>
      </c>
      <c r="L56" s="100">
        <f t="shared" si="8"/>
        <v>9371</v>
      </c>
      <c r="M56" s="102"/>
    </row>
    <row r="57" spans="2:13" ht="38.25">
      <c r="B57" s="102"/>
      <c r="C57" s="102"/>
      <c r="D57" s="106" t="s">
        <v>951</v>
      </c>
      <c r="E57" s="105">
        <v>6905</v>
      </c>
      <c r="F57" s="105">
        <v>6995</v>
      </c>
      <c r="G57" s="105">
        <v>7130</v>
      </c>
      <c r="H57" s="105">
        <v>7130</v>
      </c>
      <c r="I57" s="105">
        <v>6905</v>
      </c>
      <c r="J57" s="105">
        <v>6995</v>
      </c>
      <c r="K57" s="105">
        <v>7130</v>
      </c>
      <c r="L57" s="105">
        <v>7130</v>
      </c>
      <c r="M57" s="102"/>
    </row>
    <row r="58" spans="2:13" ht="25.5">
      <c r="B58" s="102"/>
      <c r="C58" s="102"/>
      <c r="D58" s="106" t="s">
        <v>952</v>
      </c>
      <c r="E58" s="105">
        <v>415</v>
      </c>
      <c r="F58" s="105">
        <v>415</v>
      </c>
      <c r="G58" s="105">
        <v>430</v>
      </c>
      <c r="H58" s="105">
        <v>430</v>
      </c>
      <c r="I58" s="105">
        <v>415</v>
      </c>
      <c r="J58" s="105">
        <v>415</v>
      </c>
      <c r="K58" s="105">
        <v>430</v>
      </c>
      <c r="L58" s="105">
        <v>430</v>
      </c>
      <c r="M58" s="102"/>
    </row>
    <row r="59" spans="2:13" ht="76.5">
      <c r="B59" s="102"/>
      <c r="C59" s="102"/>
      <c r="D59" s="106" t="s">
        <v>953</v>
      </c>
      <c r="E59" s="105">
        <v>274</v>
      </c>
      <c r="F59" s="105">
        <v>302</v>
      </c>
      <c r="G59" s="105">
        <v>332</v>
      </c>
      <c r="H59" s="105">
        <v>365</v>
      </c>
      <c r="I59" s="105">
        <v>274</v>
      </c>
      <c r="J59" s="105">
        <v>302</v>
      </c>
      <c r="K59" s="105">
        <v>332</v>
      </c>
      <c r="L59" s="105">
        <v>365</v>
      </c>
      <c r="M59" s="102"/>
    </row>
    <row r="60" spans="2:13" ht="51">
      <c r="B60" s="102"/>
      <c r="C60" s="102"/>
      <c r="D60" s="106" t="s">
        <v>954</v>
      </c>
      <c r="E60" s="105">
        <v>800</v>
      </c>
      <c r="F60" s="105">
        <v>800</v>
      </c>
      <c r="G60" s="105">
        <v>900</v>
      </c>
      <c r="H60" s="105">
        <v>900</v>
      </c>
      <c r="I60" s="105">
        <v>800</v>
      </c>
      <c r="J60" s="105">
        <v>800</v>
      </c>
      <c r="K60" s="105">
        <v>900</v>
      </c>
      <c r="L60" s="105">
        <v>900</v>
      </c>
      <c r="M60" s="102"/>
    </row>
    <row r="61" spans="2:13" ht="25.5">
      <c r="B61" s="102"/>
      <c r="C61" s="102"/>
      <c r="D61" s="106" t="s">
        <v>955</v>
      </c>
      <c r="E61" s="105">
        <v>200</v>
      </c>
      <c r="F61" s="105">
        <v>220.00000000000003</v>
      </c>
      <c r="G61" s="105">
        <v>242.00000000000006</v>
      </c>
      <c r="H61" s="105">
        <v>266</v>
      </c>
      <c r="I61" s="105">
        <v>200</v>
      </c>
      <c r="J61" s="105">
        <v>220.00000000000003</v>
      </c>
      <c r="K61" s="105">
        <v>242.00000000000006</v>
      </c>
      <c r="L61" s="105">
        <v>266</v>
      </c>
      <c r="M61" s="102"/>
    </row>
    <row r="62" spans="2:13" ht="114.75">
      <c r="B62" s="102"/>
      <c r="C62" s="102"/>
      <c r="D62" s="106" t="s">
        <v>956</v>
      </c>
      <c r="E62" s="105">
        <v>280</v>
      </c>
      <c r="F62" s="105">
        <v>280</v>
      </c>
      <c r="G62" s="105">
        <v>280</v>
      </c>
      <c r="H62" s="105">
        <v>280</v>
      </c>
      <c r="I62" s="105">
        <v>280</v>
      </c>
      <c r="J62" s="105">
        <v>280</v>
      </c>
      <c r="K62" s="105">
        <v>280</v>
      </c>
      <c r="L62" s="105">
        <v>280</v>
      </c>
      <c r="M62" s="102"/>
    </row>
    <row r="63" spans="2:13" ht="33.75" customHeight="1">
      <c r="B63" s="94" t="s">
        <v>184</v>
      </c>
      <c r="C63" s="94"/>
      <c r="D63" s="94" t="s">
        <v>185</v>
      </c>
      <c r="E63" s="95">
        <f t="shared" ref="E63:L63" si="9">SUM(E64:E70)</f>
        <v>14300</v>
      </c>
      <c r="F63" s="95">
        <f t="shared" si="9"/>
        <v>15500</v>
      </c>
      <c r="G63" s="95">
        <f t="shared" si="9"/>
        <v>17000</v>
      </c>
      <c r="H63" s="95">
        <f t="shared" si="9"/>
        <v>17000</v>
      </c>
      <c r="I63" s="95">
        <f t="shared" si="9"/>
        <v>14300</v>
      </c>
      <c r="J63" s="95">
        <f t="shared" si="9"/>
        <v>15500</v>
      </c>
      <c r="K63" s="95">
        <f t="shared" si="9"/>
        <v>17000</v>
      </c>
      <c r="L63" s="95">
        <f t="shared" si="9"/>
        <v>17000</v>
      </c>
      <c r="M63" s="102"/>
    </row>
    <row r="64" spans="2:13" ht="76.5">
      <c r="B64" s="102"/>
      <c r="C64" s="102"/>
      <c r="D64" s="106" t="s">
        <v>957</v>
      </c>
      <c r="E64" s="105">
        <v>3200</v>
      </c>
      <c r="F64" s="105">
        <v>3200</v>
      </c>
      <c r="G64" s="105">
        <v>3500</v>
      </c>
      <c r="H64" s="105">
        <v>3500</v>
      </c>
      <c r="I64" s="105">
        <v>3200</v>
      </c>
      <c r="J64" s="105">
        <v>3200</v>
      </c>
      <c r="K64" s="105">
        <v>3500</v>
      </c>
      <c r="L64" s="105">
        <v>3500</v>
      </c>
      <c r="M64" s="102"/>
    </row>
    <row r="65" spans="2:13" ht="89.25">
      <c r="B65" s="102"/>
      <c r="C65" s="102"/>
      <c r="D65" s="106" t="s">
        <v>958</v>
      </c>
      <c r="E65" s="105">
        <v>8900</v>
      </c>
      <c r="F65" s="105">
        <v>10100</v>
      </c>
      <c r="G65" s="105">
        <v>11200</v>
      </c>
      <c r="H65" s="105">
        <v>11200</v>
      </c>
      <c r="I65" s="105">
        <v>8900</v>
      </c>
      <c r="J65" s="105">
        <v>10100</v>
      </c>
      <c r="K65" s="105">
        <v>11200</v>
      </c>
      <c r="L65" s="105">
        <v>11200</v>
      </c>
      <c r="M65" s="102"/>
    </row>
    <row r="66" spans="2:13" ht="63.75">
      <c r="B66" s="102"/>
      <c r="C66" s="102"/>
      <c r="D66" s="106" t="s">
        <v>959</v>
      </c>
      <c r="E66" s="105">
        <v>300</v>
      </c>
      <c r="F66" s="105">
        <v>300</v>
      </c>
      <c r="G66" s="105">
        <v>300</v>
      </c>
      <c r="H66" s="105">
        <v>300</v>
      </c>
      <c r="I66" s="105">
        <v>300</v>
      </c>
      <c r="J66" s="105">
        <v>300</v>
      </c>
      <c r="K66" s="105">
        <v>300</v>
      </c>
      <c r="L66" s="105">
        <v>300</v>
      </c>
      <c r="M66" s="102"/>
    </row>
    <row r="67" spans="2:13" ht="25.5">
      <c r="B67" s="102"/>
      <c r="C67" s="102"/>
      <c r="D67" s="106" t="s">
        <v>960</v>
      </c>
      <c r="E67" s="105">
        <v>1440</v>
      </c>
      <c r="F67" s="105">
        <v>1440</v>
      </c>
      <c r="G67" s="105">
        <v>1540</v>
      </c>
      <c r="H67" s="105">
        <v>1540</v>
      </c>
      <c r="I67" s="105">
        <v>1440</v>
      </c>
      <c r="J67" s="105">
        <v>1440</v>
      </c>
      <c r="K67" s="105">
        <v>1540</v>
      </c>
      <c r="L67" s="105">
        <v>1540</v>
      </c>
      <c r="M67" s="102"/>
    </row>
    <row r="68" spans="2:13" ht="38.25">
      <c r="B68" s="102"/>
      <c r="C68" s="102"/>
      <c r="D68" s="106" t="s">
        <v>961</v>
      </c>
      <c r="E68" s="105">
        <v>40</v>
      </c>
      <c r="F68" s="105">
        <v>40</v>
      </c>
      <c r="G68" s="105">
        <v>40</v>
      </c>
      <c r="H68" s="105">
        <v>40</v>
      </c>
      <c r="I68" s="105">
        <v>40</v>
      </c>
      <c r="J68" s="105">
        <v>40</v>
      </c>
      <c r="K68" s="105">
        <v>40</v>
      </c>
      <c r="L68" s="105">
        <v>40</v>
      </c>
      <c r="M68" s="102"/>
    </row>
    <row r="69" spans="2:13" ht="12.75">
      <c r="B69" s="102"/>
      <c r="C69" s="102"/>
      <c r="D69" s="106" t="s">
        <v>962</v>
      </c>
      <c r="E69" s="105">
        <v>120</v>
      </c>
      <c r="F69" s="105">
        <v>120</v>
      </c>
      <c r="G69" s="105">
        <v>120</v>
      </c>
      <c r="H69" s="105">
        <v>120</v>
      </c>
      <c r="I69" s="105">
        <v>120</v>
      </c>
      <c r="J69" s="105">
        <v>120</v>
      </c>
      <c r="K69" s="105">
        <v>120</v>
      </c>
      <c r="L69" s="105">
        <v>120</v>
      </c>
      <c r="M69" s="102"/>
    </row>
    <row r="70" spans="2:13" ht="38.25">
      <c r="B70" s="102"/>
      <c r="C70" s="102"/>
      <c r="D70" s="106" t="s">
        <v>963</v>
      </c>
      <c r="E70" s="105">
        <v>300</v>
      </c>
      <c r="F70" s="105">
        <v>300</v>
      </c>
      <c r="G70" s="105">
        <v>300</v>
      </c>
      <c r="H70" s="105">
        <v>300</v>
      </c>
      <c r="I70" s="105">
        <v>300</v>
      </c>
      <c r="J70" s="105">
        <v>300</v>
      </c>
      <c r="K70" s="105">
        <v>300</v>
      </c>
      <c r="L70" s="105">
        <v>300</v>
      </c>
      <c r="M70" s="102"/>
    </row>
    <row r="71" spans="2:13" ht="33.75" customHeight="1">
      <c r="B71" s="94" t="s">
        <v>186</v>
      </c>
      <c r="C71" s="94"/>
      <c r="D71" s="94" t="s">
        <v>187</v>
      </c>
      <c r="E71" s="100">
        <f>SUM(E72:E80)</f>
        <v>2100</v>
      </c>
      <c r="F71" s="101">
        <f t="shared" ref="F71:L71" si="10">F72+F73+F74+F75+F76+F77+F78+F79+F80</f>
        <v>2100</v>
      </c>
      <c r="G71" s="100">
        <f t="shared" si="10"/>
        <v>2750</v>
      </c>
      <c r="H71" s="100">
        <f t="shared" si="10"/>
        <v>3157</v>
      </c>
      <c r="I71" s="100">
        <f t="shared" si="10"/>
        <v>2100</v>
      </c>
      <c r="J71" s="101">
        <f t="shared" si="10"/>
        <v>2100</v>
      </c>
      <c r="K71" s="100">
        <f t="shared" si="10"/>
        <v>2750</v>
      </c>
      <c r="L71" s="100">
        <f t="shared" si="10"/>
        <v>3157</v>
      </c>
      <c r="M71" s="102"/>
    </row>
    <row r="72" spans="2:13" ht="25.5">
      <c r="B72" s="102"/>
      <c r="C72" s="102"/>
      <c r="D72" s="106" t="s">
        <v>964</v>
      </c>
      <c r="E72" s="105">
        <v>900</v>
      </c>
      <c r="F72" s="105">
        <v>900</v>
      </c>
      <c r="G72" s="105">
        <v>1200</v>
      </c>
      <c r="H72" s="105">
        <v>1440</v>
      </c>
      <c r="I72" s="105">
        <v>900</v>
      </c>
      <c r="J72" s="105">
        <v>900</v>
      </c>
      <c r="K72" s="105">
        <v>1200</v>
      </c>
      <c r="L72" s="105">
        <v>1440</v>
      </c>
      <c r="M72" s="102"/>
    </row>
    <row r="73" spans="2:13" ht="25.5">
      <c r="B73" s="102"/>
      <c r="C73" s="102"/>
      <c r="D73" s="106" t="s">
        <v>965</v>
      </c>
      <c r="E73" s="105">
        <v>90</v>
      </c>
      <c r="F73" s="105">
        <v>90</v>
      </c>
      <c r="G73" s="105">
        <v>120</v>
      </c>
      <c r="H73" s="105">
        <v>132</v>
      </c>
      <c r="I73" s="105">
        <v>90</v>
      </c>
      <c r="J73" s="105">
        <v>90</v>
      </c>
      <c r="K73" s="105">
        <v>120</v>
      </c>
      <c r="L73" s="105">
        <v>132</v>
      </c>
      <c r="M73" s="102"/>
    </row>
    <row r="74" spans="2:13" ht="12.75">
      <c r="B74" s="102"/>
      <c r="C74" s="102"/>
      <c r="D74" s="106" t="s">
        <v>966</v>
      </c>
      <c r="E74" s="105">
        <v>90</v>
      </c>
      <c r="F74" s="105">
        <v>90</v>
      </c>
      <c r="G74" s="105">
        <v>120</v>
      </c>
      <c r="H74" s="105">
        <v>144</v>
      </c>
      <c r="I74" s="105">
        <v>90</v>
      </c>
      <c r="J74" s="105">
        <v>90</v>
      </c>
      <c r="K74" s="105">
        <v>120</v>
      </c>
      <c r="L74" s="105">
        <v>144</v>
      </c>
      <c r="M74" s="102"/>
    </row>
    <row r="75" spans="2:13" ht="12.75">
      <c r="B75" s="102"/>
      <c r="C75" s="102"/>
      <c r="D75" s="106" t="s">
        <v>967</v>
      </c>
      <c r="E75" s="105">
        <v>100</v>
      </c>
      <c r="F75" s="105">
        <v>100</v>
      </c>
      <c r="G75" s="105">
        <v>135</v>
      </c>
      <c r="H75" s="105">
        <v>148.5</v>
      </c>
      <c r="I75" s="105">
        <v>100</v>
      </c>
      <c r="J75" s="105">
        <v>100</v>
      </c>
      <c r="K75" s="105">
        <v>135</v>
      </c>
      <c r="L75" s="105">
        <v>148.5</v>
      </c>
      <c r="M75" s="102"/>
    </row>
    <row r="76" spans="2:13" ht="25.5">
      <c r="B76" s="102"/>
      <c r="C76" s="102"/>
      <c r="D76" s="106" t="s">
        <v>968</v>
      </c>
      <c r="E76" s="105">
        <v>250</v>
      </c>
      <c r="F76" s="105">
        <v>250</v>
      </c>
      <c r="G76" s="105">
        <v>335</v>
      </c>
      <c r="H76" s="105">
        <v>368.5</v>
      </c>
      <c r="I76" s="105">
        <v>250</v>
      </c>
      <c r="J76" s="105">
        <v>250</v>
      </c>
      <c r="K76" s="105">
        <v>335</v>
      </c>
      <c r="L76" s="105">
        <v>368.5</v>
      </c>
      <c r="M76" s="102"/>
    </row>
    <row r="77" spans="2:13" ht="12.75">
      <c r="B77" s="102"/>
      <c r="C77" s="102"/>
      <c r="D77" s="106" t="s">
        <v>969</v>
      </c>
      <c r="E77" s="105">
        <v>140</v>
      </c>
      <c r="F77" s="105">
        <v>140</v>
      </c>
      <c r="G77" s="105">
        <v>190</v>
      </c>
      <c r="H77" s="105">
        <v>209</v>
      </c>
      <c r="I77" s="105">
        <v>140</v>
      </c>
      <c r="J77" s="105">
        <v>140</v>
      </c>
      <c r="K77" s="105">
        <v>190</v>
      </c>
      <c r="L77" s="105">
        <v>209</v>
      </c>
      <c r="M77" s="102"/>
    </row>
    <row r="78" spans="2:13" ht="38.25">
      <c r="B78" s="102"/>
      <c r="C78" s="102"/>
      <c r="D78" s="106" t="s">
        <v>970</v>
      </c>
      <c r="E78" s="105">
        <v>180</v>
      </c>
      <c r="F78" s="105">
        <v>180</v>
      </c>
      <c r="G78" s="105">
        <v>240</v>
      </c>
      <c r="H78" s="105">
        <v>264</v>
      </c>
      <c r="I78" s="105">
        <v>180</v>
      </c>
      <c r="J78" s="105">
        <v>180</v>
      </c>
      <c r="K78" s="105">
        <v>240</v>
      </c>
      <c r="L78" s="105">
        <v>264</v>
      </c>
      <c r="M78" s="102"/>
    </row>
    <row r="79" spans="2:13" ht="12.75">
      <c r="B79" s="102"/>
      <c r="C79" s="102"/>
      <c r="D79" s="106" t="s">
        <v>971</v>
      </c>
      <c r="E79" s="105">
        <v>70</v>
      </c>
      <c r="F79" s="105">
        <v>70</v>
      </c>
      <c r="G79" s="105">
        <v>35</v>
      </c>
      <c r="H79" s="105">
        <v>38.5</v>
      </c>
      <c r="I79" s="105">
        <v>70</v>
      </c>
      <c r="J79" s="105">
        <v>70</v>
      </c>
      <c r="K79" s="105">
        <v>35</v>
      </c>
      <c r="L79" s="105">
        <v>38.5</v>
      </c>
      <c r="M79" s="102"/>
    </row>
    <row r="80" spans="2:13" ht="89.25">
      <c r="B80" s="102"/>
      <c r="C80" s="102"/>
      <c r="D80" s="106" t="s">
        <v>972</v>
      </c>
      <c r="E80" s="105">
        <v>280</v>
      </c>
      <c r="F80" s="105">
        <v>280</v>
      </c>
      <c r="G80" s="105">
        <v>375</v>
      </c>
      <c r="H80" s="105">
        <v>412.5</v>
      </c>
      <c r="I80" s="105">
        <v>280</v>
      </c>
      <c r="J80" s="105">
        <v>280</v>
      </c>
      <c r="K80" s="105">
        <v>375</v>
      </c>
      <c r="L80" s="105">
        <v>412.5</v>
      </c>
      <c r="M80" s="102"/>
    </row>
    <row r="81" spans="2:13" ht="33.75" customHeight="1">
      <c r="B81" s="94" t="s">
        <v>188</v>
      </c>
      <c r="C81" s="94"/>
      <c r="D81" s="94" t="s">
        <v>189</v>
      </c>
      <c r="E81" s="95">
        <f t="shared" ref="E81:L81" si="11">E82+E83+E84+E85</f>
        <v>23604</v>
      </c>
      <c r="F81" s="95">
        <f t="shared" si="11"/>
        <v>18734</v>
      </c>
      <c r="G81" s="95">
        <f t="shared" si="11"/>
        <v>17714</v>
      </c>
      <c r="H81" s="95">
        <f t="shared" si="11"/>
        <v>18370</v>
      </c>
      <c r="I81" s="95">
        <f t="shared" si="11"/>
        <v>23604</v>
      </c>
      <c r="J81" s="95">
        <f t="shared" si="11"/>
        <v>18734</v>
      </c>
      <c r="K81" s="95">
        <f t="shared" si="11"/>
        <v>17714</v>
      </c>
      <c r="L81" s="95">
        <f t="shared" si="11"/>
        <v>18370</v>
      </c>
      <c r="M81" s="102"/>
    </row>
    <row r="82" spans="2:13" ht="12.75">
      <c r="B82" s="102"/>
      <c r="C82" s="102"/>
      <c r="D82" s="106" t="s">
        <v>973</v>
      </c>
      <c r="E82" s="105">
        <v>2204</v>
      </c>
      <c r="F82" s="105">
        <v>2064</v>
      </c>
      <c r="G82" s="105">
        <v>2064</v>
      </c>
      <c r="H82" s="105">
        <v>2670</v>
      </c>
      <c r="I82" s="105">
        <v>2204</v>
      </c>
      <c r="J82" s="105">
        <v>2064</v>
      </c>
      <c r="K82" s="105">
        <v>2064</v>
      </c>
      <c r="L82" s="105">
        <v>2670</v>
      </c>
      <c r="M82" s="102"/>
    </row>
    <row r="83" spans="2:13" ht="12.75">
      <c r="B83" s="102"/>
      <c r="C83" s="102"/>
      <c r="D83" s="106" t="s">
        <v>974</v>
      </c>
      <c r="E83" s="105">
        <v>19400</v>
      </c>
      <c r="F83" s="105">
        <f>14700-30</f>
        <v>14670</v>
      </c>
      <c r="G83" s="105">
        <f>13700-50</f>
        <v>13650</v>
      </c>
      <c r="H83" s="105">
        <v>13700</v>
      </c>
      <c r="I83" s="105">
        <v>19400</v>
      </c>
      <c r="J83" s="105">
        <f>14700-30</f>
        <v>14670</v>
      </c>
      <c r="K83" s="105">
        <f>13700-50</f>
        <v>13650</v>
      </c>
      <c r="L83" s="105">
        <v>13700</v>
      </c>
      <c r="M83" s="102"/>
    </row>
    <row r="84" spans="2:13" ht="12.75">
      <c r="B84" s="102"/>
      <c r="C84" s="102"/>
      <c r="D84" s="106" t="s">
        <v>975</v>
      </c>
      <c r="E84" s="105">
        <v>800</v>
      </c>
      <c r="F84" s="105">
        <v>800</v>
      </c>
      <c r="G84" s="105">
        <v>800</v>
      </c>
      <c r="H84" s="105">
        <v>800</v>
      </c>
      <c r="I84" s="105">
        <v>800</v>
      </c>
      <c r="J84" s="105">
        <v>800</v>
      </c>
      <c r="K84" s="105">
        <v>800</v>
      </c>
      <c r="L84" s="105">
        <v>800</v>
      </c>
      <c r="M84" s="102"/>
    </row>
    <row r="85" spans="2:13" ht="25.5">
      <c r="B85" s="102"/>
      <c r="C85" s="102"/>
      <c r="D85" s="106" t="s">
        <v>976</v>
      </c>
      <c r="E85" s="105">
        <v>1200</v>
      </c>
      <c r="F85" s="105">
        <v>1200</v>
      </c>
      <c r="G85" s="105">
        <v>1200</v>
      </c>
      <c r="H85" s="105">
        <v>1200</v>
      </c>
      <c r="I85" s="105">
        <v>1200</v>
      </c>
      <c r="J85" s="105">
        <v>1200</v>
      </c>
      <c r="K85" s="105">
        <v>1200</v>
      </c>
      <c r="L85" s="105">
        <v>1200</v>
      </c>
      <c r="M85" s="102"/>
    </row>
    <row r="86" spans="2:13" ht="33.75" customHeight="1">
      <c r="B86" s="94"/>
      <c r="C86" s="94"/>
      <c r="D86" s="94" t="s">
        <v>977</v>
      </c>
      <c r="E86" s="95">
        <f>E87+E96+E103+E105+E112+E116+E121+E124+E128+E131</f>
        <v>312856</v>
      </c>
      <c r="F86" s="95">
        <f t="shared" ref="F86:L86" si="12">F87+F96+F103+F105+F112+F116+F121+F124+F128+F131</f>
        <v>389143</v>
      </c>
      <c r="G86" s="95">
        <f t="shared" si="12"/>
        <v>394144</v>
      </c>
      <c r="H86" s="95">
        <f t="shared" si="12"/>
        <v>404548</v>
      </c>
      <c r="I86" s="95">
        <f t="shared" si="12"/>
        <v>556582</v>
      </c>
      <c r="J86" s="95">
        <f t="shared" si="12"/>
        <v>570272</v>
      </c>
      <c r="K86" s="95">
        <f t="shared" si="12"/>
        <v>594692</v>
      </c>
      <c r="L86" s="95">
        <f t="shared" si="12"/>
        <v>603932</v>
      </c>
      <c r="M86" s="102"/>
    </row>
    <row r="87" spans="2:13" ht="33.75" customHeight="1">
      <c r="B87" s="94" t="s">
        <v>195</v>
      </c>
      <c r="C87" s="94"/>
      <c r="D87" s="94" t="s">
        <v>978</v>
      </c>
      <c r="E87" s="95">
        <f t="shared" ref="E87:L87" si="13">SUM(E88:E95)</f>
        <v>28900</v>
      </c>
      <c r="F87" s="95">
        <f t="shared" si="13"/>
        <v>30200</v>
      </c>
      <c r="G87" s="95">
        <f t="shared" si="13"/>
        <v>31700</v>
      </c>
      <c r="H87" s="95">
        <f t="shared" si="13"/>
        <v>31700</v>
      </c>
      <c r="I87" s="95">
        <f t="shared" si="13"/>
        <v>28900</v>
      </c>
      <c r="J87" s="95">
        <f t="shared" si="13"/>
        <v>30200</v>
      </c>
      <c r="K87" s="95">
        <f t="shared" si="13"/>
        <v>31700</v>
      </c>
      <c r="L87" s="95">
        <f t="shared" si="13"/>
        <v>31700</v>
      </c>
      <c r="M87" s="102"/>
    </row>
    <row r="88" spans="2:13" ht="15" customHeight="1">
      <c r="B88" s="102"/>
      <c r="C88" s="102"/>
      <c r="D88" s="106" t="s">
        <v>979</v>
      </c>
      <c r="E88" s="105">
        <v>7240</v>
      </c>
      <c r="F88" s="105">
        <v>8210</v>
      </c>
      <c r="G88" s="105">
        <v>9000</v>
      </c>
      <c r="H88" s="105">
        <v>9000</v>
      </c>
      <c r="I88" s="105">
        <v>7240</v>
      </c>
      <c r="J88" s="105">
        <v>8210</v>
      </c>
      <c r="K88" s="105">
        <v>9000</v>
      </c>
      <c r="L88" s="105">
        <v>9000</v>
      </c>
      <c r="M88" s="277"/>
    </row>
    <row r="89" spans="2:13" ht="12.75">
      <c r="B89" s="102"/>
      <c r="C89" s="102"/>
      <c r="D89" s="106" t="s">
        <v>980</v>
      </c>
      <c r="E89" s="105">
        <v>100</v>
      </c>
      <c r="F89" s="105">
        <v>220</v>
      </c>
      <c r="G89" s="105">
        <v>460</v>
      </c>
      <c r="H89" s="105">
        <v>460</v>
      </c>
      <c r="I89" s="105">
        <v>100</v>
      </c>
      <c r="J89" s="105">
        <v>220</v>
      </c>
      <c r="K89" s="105">
        <v>460</v>
      </c>
      <c r="L89" s="105">
        <v>460</v>
      </c>
      <c r="M89" s="278"/>
    </row>
    <row r="90" spans="2:13" ht="12.75">
      <c r="B90" s="102"/>
      <c r="C90" s="102"/>
      <c r="D90" s="106" t="s">
        <v>981</v>
      </c>
      <c r="E90" s="105">
        <v>210</v>
      </c>
      <c r="F90" s="105">
        <v>250</v>
      </c>
      <c r="G90" s="105">
        <v>500</v>
      </c>
      <c r="H90" s="105">
        <v>500</v>
      </c>
      <c r="I90" s="105">
        <v>210</v>
      </c>
      <c r="J90" s="105">
        <v>250</v>
      </c>
      <c r="K90" s="105">
        <v>500</v>
      </c>
      <c r="L90" s="105">
        <v>500</v>
      </c>
      <c r="M90" s="278"/>
    </row>
    <row r="91" spans="2:13" ht="38.25">
      <c r="B91" s="102"/>
      <c r="C91" s="102"/>
      <c r="D91" s="106" t="s">
        <v>982</v>
      </c>
      <c r="E91" s="105">
        <v>900</v>
      </c>
      <c r="F91" s="105">
        <v>900</v>
      </c>
      <c r="G91" s="105">
        <v>900</v>
      </c>
      <c r="H91" s="105">
        <v>900</v>
      </c>
      <c r="I91" s="105">
        <v>900</v>
      </c>
      <c r="J91" s="105">
        <v>900</v>
      </c>
      <c r="K91" s="105">
        <v>900</v>
      </c>
      <c r="L91" s="105">
        <v>900</v>
      </c>
      <c r="M91" s="278"/>
    </row>
    <row r="92" spans="2:13" ht="25.5">
      <c r="B92" s="102"/>
      <c r="C92" s="102"/>
      <c r="D92" s="106" t="s">
        <v>983</v>
      </c>
      <c r="E92" s="105">
        <f>3408-8</f>
        <v>3400</v>
      </c>
      <c r="F92" s="105">
        <v>3420</v>
      </c>
      <c r="G92" s="105">
        <v>3450</v>
      </c>
      <c r="H92" s="105">
        <v>3450</v>
      </c>
      <c r="I92" s="105">
        <f>3408-8</f>
        <v>3400</v>
      </c>
      <c r="J92" s="105">
        <v>3420</v>
      </c>
      <c r="K92" s="105">
        <v>3450</v>
      </c>
      <c r="L92" s="105">
        <v>3450</v>
      </c>
      <c r="M92" s="278"/>
    </row>
    <row r="93" spans="2:13" ht="38.25">
      <c r="B93" s="102"/>
      <c r="C93" s="102"/>
      <c r="D93" s="106" t="s">
        <v>984</v>
      </c>
      <c r="E93" s="105">
        <v>14850</v>
      </c>
      <c r="F93" s="105">
        <v>14850</v>
      </c>
      <c r="G93" s="105">
        <v>14850</v>
      </c>
      <c r="H93" s="105">
        <v>14850</v>
      </c>
      <c r="I93" s="105">
        <v>14850</v>
      </c>
      <c r="J93" s="105">
        <v>14850</v>
      </c>
      <c r="K93" s="105">
        <v>14850</v>
      </c>
      <c r="L93" s="105">
        <v>14850</v>
      </c>
      <c r="M93" s="278"/>
    </row>
    <row r="94" spans="2:13" ht="38.25">
      <c r="B94" s="102"/>
      <c r="C94" s="102"/>
      <c r="D94" s="106" t="s">
        <v>985</v>
      </c>
      <c r="E94" s="105">
        <v>550</v>
      </c>
      <c r="F94" s="105">
        <v>550</v>
      </c>
      <c r="G94" s="105">
        <v>550</v>
      </c>
      <c r="H94" s="105">
        <v>550</v>
      </c>
      <c r="I94" s="105">
        <v>550</v>
      </c>
      <c r="J94" s="105">
        <v>550</v>
      </c>
      <c r="K94" s="105">
        <v>550</v>
      </c>
      <c r="L94" s="105">
        <v>550</v>
      </c>
      <c r="M94" s="278"/>
    </row>
    <row r="95" spans="2:13" ht="38.25">
      <c r="B95" s="102"/>
      <c r="C95" s="102"/>
      <c r="D95" s="106" t="s">
        <v>986</v>
      </c>
      <c r="E95" s="105">
        <v>1650</v>
      </c>
      <c r="F95" s="105">
        <v>1800</v>
      </c>
      <c r="G95" s="105">
        <v>1990</v>
      </c>
      <c r="H95" s="105">
        <v>1990</v>
      </c>
      <c r="I95" s="105">
        <v>1650</v>
      </c>
      <c r="J95" s="105">
        <v>1800</v>
      </c>
      <c r="K95" s="105">
        <v>1990</v>
      </c>
      <c r="L95" s="105">
        <v>1990</v>
      </c>
      <c r="M95" s="279"/>
    </row>
    <row r="96" spans="2:13" ht="33.75" customHeight="1">
      <c r="B96" s="94" t="s">
        <v>197</v>
      </c>
      <c r="C96" s="94"/>
      <c r="D96" s="94" t="s">
        <v>198</v>
      </c>
      <c r="E96" s="95">
        <f t="shared" ref="E96:L96" si="14">SUM(E97:E102)</f>
        <v>16200</v>
      </c>
      <c r="F96" s="95">
        <f t="shared" si="14"/>
        <v>17200</v>
      </c>
      <c r="G96" s="95">
        <f t="shared" si="14"/>
        <v>18400</v>
      </c>
      <c r="H96" s="95">
        <f t="shared" si="14"/>
        <v>18400</v>
      </c>
      <c r="I96" s="95">
        <f t="shared" si="14"/>
        <v>22342</v>
      </c>
      <c r="J96" s="95">
        <f t="shared" si="14"/>
        <v>23342</v>
      </c>
      <c r="K96" s="95">
        <f t="shared" si="14"/>
        <v>24542</v>
      </c>
      <c r="L96" s="95">
        <f t="shared" si="14"/>
        <v>24542</v>
      </c>
      <c r="M96" s="102"/>
    </row>
    <row r="97" spans="2:13" ht="15" customHeight="1">
      <c r="B97" s="102"/>
      <c r="C97" s="102"/>
      <c r="D97" s="106" t="s">
        <v>987</v>
      </c>
      <c r="E97" s="105">
        <v>2200</v>
      </c>
      <c r="F97" s="105">
        <v>2200</v>
      </c>
      <c r="G97" s="105">
        <v>2400</v>
      </c>
      <c r="H97" s="105">
        <v>2400</v>
      </c>
      <c r="I97" s="105">
        <v>2200</v>
      </c>
      <c r="J97" s="105">
        <v>2200</v>
      </c>
      <c r="K97" s="105">
        <v>2400</v>
      </c>
      <c r="L97" s="105">
        <v>2400</v>
      </c>
      <c r="M97" s="277"/>
    </row>
    <row r="98" spans="2:13" ht="25.5">
      <c r="B98" s="102"/>
      <c r="C98" s="102"/>
      <c r="D98" s="106" t="s">
        <v>988</v>
      </c>
      <c r="E98" s="105">
        <v>896</v>
      </c>
      <c r="F98" s="105">
        <v>896</v>
      </c>
      <c r="G98" s="105">
        <v>896</v>
      </c>
      <c r="H98" s="105">
        <v>896</v>
      </c>
      <c r="I98" s="105">
        <v>896</v>
      </c>
      <c r="J98" s="105">
        <v>896</v>
      </c>
      <c r="K98" s="105">
        <v>896</v>
      </c>
      <c r="L98" s="105">
        <v>896</v>
      </c>
      <c r="M98" s="278"/>
    </row>
    <row r="99" spans="2:13" ht="38.25">
      <c r="B99" s="102"/>
      <c r="C99" s="102"/>
      <c r="D99" s="106" t="s">
        <v>989</v>
      </c>
      <c r="E99" s="105">
        <v>12600</v>
      </c>
      <c r="F99" s="105">
        <v>13600</v>
      </c>
      <c r="G99" s="105">
        <v>14600</v>
      </c>
      <c r="H99" s="105">
        <v>14600</v>
      </c>
      <c r="I99" s="105">
        <v>12600</v>
      </c>
      <c r="J99" s="105">
        <v>13600</v>
      </c>
      <c r="K99" s="105">
        <v>14600</v>
      </c>
      <c r="L99" s="105">
        <v>14600</v>
      </c>
      <c r="M99" s="278"/>
    </row>
    <row r="100" spans="2:13" ht="25.5">
      <c r="B100" s="102"/>
      <c r="C100" s="102"/>
      <c r="D100" s="106" t="s">
        <v>990</v>
      </c>
      <c r="E100" s="105">
        <v>300</v>
      </c>
      <c r="F100" s="105">
        <v>300</v>
      </c>
      <c r="G100" s="105">
        <v>300</v>
      </c>
      <c r="H100" s="105">
        <v>300</v>
      </c>
      <c r="I100" s="105">
        <v>300</v>
      </c>
      <c r="J100" s="105">
        <v>300</v>
      </c>
      <c r="K100" s="105">
        <v>300</v>
      </c>
      <c r="L100" s="105">
        <v>300</v>
      </c>
      <c r="M100" s="278"/>
    </row>
    <row r="101" spans="2:13" ht="38.25">
      <c r="B101" s="102"/>
      <c r="C101" s="102"/>
      <c r="D101" s="106" t="s">
        <v>991</v>
      </c>
      <c r="E101" s="105">
        <v>204</v>
      </c>
      <c r="F101" s="105">
        <v>204</v>
      </c>
      <c r="G101" s="105">
        <v>204</v>
      </c>
      <c r="H101" s="105">
        <v>204</v>
      </c>
      <c r="I101" s="105">
        <v>204</v>
      </c>
      <c r="J101" s="105">
        <v>204</v>
      </c>
      <c r="K101" s="105">
        <v>204</v>
      </c>
      <c r="L101" s="105">
        <v>204</v>
      </c>
      <c r="M101" s="278"/>
    </row>
    <row r="102" spans="2:13" ht="267.75">
      <c r="B102" s="102"/>
      <c r="C102" s="102"/>
      <c r="D102" s="106" t="s">
        <v>992</v>
      </c>
      <c r="E102" s="105">
        <v>0</v>
      </c>
      <c r="F102" s="105">
        <v>0</v>
      </c>
      <c r="G102" s="105">
        <v>0</v>
      </c>
      <c r="H102" s="105">
        <v>0</v>
      </c>
      <c r="I102" s="105">
        <v>6142</v>
      </c>
      <c r="J102" s="105">
        <v>6142</v>
      </c>
      <c r="K102" s="105">
        <v>6142</v>
      </c>
      <c r="L102" s="105">
        <v>6142</v>
      </c>
      <c r="M102" s="107" t="s">
        <v>993</v>
      </c>
    </row>
    <row r="103" spans="2:13" ht="33.75" customHeight="1">
      <c r="B103" s="94" t="s">
        <v>199</v>
      </c>
      <c r="C103" s="94"/>
      <c r="D103" s="94" t="s">
        <v>200</v>
      </c>
      <c r="E103" s="95">
        <f t="shared" ref="E103:L103" si="15">E104</f>
        <v>2000</v>
      </c>
      <c r="F103" s="95">
        <f t="shared" si="15"/>
        <v>2500</v>
      </c>
      <c r="G103" s="95">
        <f t="shared" si="15"/>
        <v>2500</v>
      </c>
      <c r="H103" s="95">
        <f t="shared" si="15"/>
        <v>2500</v>
      </c>
      <c r="I103" s="95">
        <f t="shared" si="15"/>
        <v>2000</v>
      </c>
      <c r="J103" s="95">
        <f t="shared" si="15"/>
        <v>2500</v>
      </c>
      <c r="K103" s="95">
        <f t="shared" si="15"/>
        <v>2500</v>
      </c>
      <c r="L103" s="95">
        <f t="shared" si="15"/>
        <v>2500</v>
      </c>
      <c r="M103" s="102"/>
    </row>
    <row r="104" spans="2:13" ht="51">
      <c r="B104" s="102"/>
      <c r="C104" s="102"/>
      <c r="D104" s="106" t="s">
        <v>994</v>
      </c>
      <c r="E104" s="105">
        <v>2000</v>
      </c>
      <c r="F104" s="105">
        <v>2500</v>
      </c>
      <c r="G104" s="105">
        <v>2500</v>
      </c>
      <c r="H104" s="105">
        <v>2500</v>
      </c>
      <c r="I104" s="105">
        <v>2000</v>
      </c>
      <c r="J104" s="105">
        <v>2500</v>
      </c>
      <c r="K104" s="105">
        <v>2500</v>
      </c>
      <c r="L104" s="105">
        <v>2500</v>
      </c>
      <c r="M104" s="102"/>
    </row>
    <row r="105" spans="2:13" ht="33.75" customHeight="1">
      <c r="B105" s="94" t="s">
        <v>201</v>
      </c>
      <c r="C105" s="94"/>
      <c r="D105" s="94" t="s">
        <v>202</v>
      </c>
      <c r="E105" s="95">
        <f t="shared" ref="E105:L105" si="16">SUM(E106:E111)</f>
        <v>40400</v>
      </c>
      <c r="F105" s="95">
        <f t="shared" si="16"/>
        <v>42800</v>
      </c>
      <c r="G105" s="95">
        <f t="shared" si="16"/>
        <v>46900</v>
      </c>
      <c r="H105" s="95">
        <f t="shared" si="16"/>
        <v>47000</v>
      </c>
      <c r="I105" s="95">
        <f t="shared" si="16"/>
        <v>40400</v>
      </c>
      <c r="J105" s="95">
        <f t="shared" si="16"/>
        <v>42800</v>
      </c>
      <c r="K105" s="95">
        <f t="shared" si="16"/>
        <v>46900</v>
      </c>
      <c r="L105" s="95">
        <f t="shared" si="16"/>
        <v>47000</v>
      </c>
      <c r="M105" s="102"/>
    </row>
    <row r="106" spans="2:13" ht="12.75">
      <c r="B106" s="102"/>
      <c r="C106" s="102"/>
      <c r="D106" s="106" t="s">
        <v>995</v>
      </c>
      <c r="E106" s="105">
        <v>18981</v>
      </c>
      <c r="F106" s="105">
        <v>19300</v>
      </c>
      <c r="G106" s="105">
        <v>20700</v>
      </c>
      <c r="H106" s="105">
        <v>20800</v>
      </c>
      <c r="I106" s="105">
        <v>18981</v>
      </c>
      <c r="J106" s="105">
        <v>19300</v>
      </c>
      <c r="K106" s="105">
        <v>20700</v>
      </c>
      <c r="L106" s="105">
        <v>20800</v>
      </c>
      <c r="M106" s="102"/>
    </row>
    <row r="107" spans="2:13" ht="25.5">
      <c r="B107" s="102"/>
      <c r="C107" s="102"/>
      <c r="D107" s="106" t="s">
        <v>996</v>
      </c>
      <c r="E107" s="105">
        <v>133</v>
      </c>
      <c r="F107" s="105">
        <v>135</v>
      </c>
      <c r="G107" s="105">
        <v>150</v>
      </c>
      <c r="H107" s="105">
        <v>150</v>
      </c>
      <c r="I107" s="105">
        <v>133</v>
      </c>
      <c r="J107" s="105">
        <v>135</v>
      </c>
      <c r="K107" s="105">
        <v>150</v>
      </c>
      <c r="L107" s="105">
        <v>150</v>
      </c>
      <c r="M107" s="102"/>
    </row>
    <row r="108" spans="2:13" ht="51">
      <c r="B108" s="102"/>
      <c r="C108" s="102"/>
      <c r="D108" s="106" t="s">
        <v>997</v>
      </c>
      <c r="E108" s="105">
        <v>20000</v>
      </c>
      <c r="F108" s="105">
        <v>21929</v>
      </c>
      <c r="G108" s="105">
        <v>24000</v>
      </c>
      <c r="H108" s="105">
        <v>24000</v>
      </c>
      <c r="I108" s="105">
        <v>20000</v>
      </c>
      <c r="J108" s="105">
        <v>21929</v>
      </c>
      <c r="K108" s="105">
        <v>24000</v>
      </c>
      <c r="L108" s="105">
        <v>24000</v>
      </c>
      <c r="M108" s="102"/>
    </row>
    <row r="109" spans="2:13" ht="12.75">
      <c r="B109" s="102"/>
      <c r="C109" s="102"/>
      <c r="D109" s="106" t="s">
        <v>998</v>
      </c>
      <c r="E109" s="105">
        <v>500</v>
      </c>
      <c r="F109" s="105">
        <v>500</v>
      </c>
      <c r="G109" s="105">
        <v>500</v>
      </c>
      <c r="H109" s="105">
        <v>500</v>
      </c>
      <c r="I109" s="105">
        <v>500</v>
      </c>
      <c r="J109" s="105">
        <v>500</v>
      </c>
      <c r="K109" s="105">
        <v>500</v>
      </c>
      <c r="L109" s="105">
        <v>500</v>
      </c>
      <c r="M109" s="102"/>
    </row>
    <row r="110" spans="2:13" ht="38.25">
      <c r="B110" s="102"/>
      <c r="C110" s="102"/>
      <c r="D110" s="106" t="s">
        <v>999</v>
      </c>
      <c r="E110" s="105">
        <v>750</v>
      </c>
      <c r="F110" s="105">
        <v>900</v>
      </c>
      <c r="G110" s="105">
        <v>1500</v>
      </c>
      <c r="H110" s="105">
        <v>1500</v>
      </c>
      <c r="I110" s="105">
        <v>750</v>
      </c>
      <c r="J110" s="105">
        <v>900</v>
      </c>
      <c r="K110" s="105">
        <v>1500</v>
      </c>
      <c r="L110" s="105">
        <v>1500</v>
      </c>
      <c r="M110" s="102"/>
    </row>
    <row r="111" spans="2:13" ht="25.5">
      <c r="B111" s="102"/>
      <c r="C111" s="102"/>
      <c r="D111" s="106" t="s">
        <v>1000</v>
      </c>
      <c r="E111" s="105">
        <v>36</v>
      </c>
      <c r="F111" s="105">
        <v>36</v>
      </c>
      <c r="G111" s="105">
        <v>50</v>
      </c>
      <c r="H111" s="105">
        <v>50</v>
      </c>
      <c r="I111" s="105">
        <v>36</v>
      </c>
      <c r="J111" s="105">
        <v>36</v>
      </c>
      <c r="K111" s="105">
        <v>50</v>
      </c>
      <c r="L111" s="105">
        <v>50</v>
      </c>
      <c r="M111" s="102"/>
    </row>
    <row r="112" spans="2:13" ht="33.75" customHeight="1">
      <c r="B112" s="94" t="s">
        <v>203</v>
      </c>
      <c r="C112" s="94"/>
      <c r="D112" s="94" t="s">
        <v>204</v>
      </c>
      <c r="E112" s="95">
        <f t="shared" ref="E112:L112" si="17">SUM(E113:E115)</f>
        <v>4400</v>
      </c>
      <c r="F112" s="95">
        <f t="shared" si="17"/>
        <v>4400</v>
      </c>
      <c r="G112" s="95">
        <f t="shared" si="17"/>
        <v>5000</v>
      </c>
      <c r="H112" s="95">
        <f t="shared" si="17"/>
        <v>5000</v>
      </c>
      <c r="I112" s="95">
        <f t="shared" si="17"/>
        <v>4400</v>
      </c>
      <c r="J112" s="95">
        <f t="shared" si="17"/>
        <v>4400</v>
      </c>
      <c r="K112" s="95">
        <f t="shared" si="17"/>
        <v>5000</v>
      </c>
      <c r="L112" s="95">
        <f t="shared" si="17"/>
        <v>5000</v>
      </c>
      <c r="M112" s="102"/>
    </row>
    <row r="113" spans="2:13" ht="38.25">
      <c r="B113" s="102"/>
      <c r="C113" s="102"/>
      <c r="D113" s="106" t="s">
        <v>1001</v>
      </c>
      <c r="E113" s="105">
        <v>600</v>
      </c>
      <c r="F113" s="105">
        <v>600</v>
      </c>
      <c r="G113" s="105">
        <v>660</v>
      </c>
      <c r="H113" s="105">
        <v>660</v>
      </c>
      <c r="I113" s="105">
        <v>600</v>
      </c>
      <c r="J113" s="105">
        <v>600</v>
      </c>
      <c r="K113" s="105">
        <v>660</v>
      </c>
      <c r="L113" s="105">
        <v>660</v>
      </c>
      <c r="M113" s="102"/>
    </row>
    <row r="114" spans="2:13" ht="38.25">
      <c r="B114" s="102"/>
      <c r="C114" s="102"/>
      <c r="D114" s="106" t="s">
        <v>1002</v>
      </c>
      <c r="E114" s="105">
        <v>2160</v>
      </c>
      <c r="F114" s="105">
        <v>2160</v>
      </c>
      <c r="G114" s="105">
        <v>2480</v>
      </c>
      <c r="H114" s="105">
        <v>2480</v>
      </c>
      <c r="I114" s="105">
        <v>2160</v>
      </c>
      <c r="J114" s="105">
        <v>2160</v>
      </c>
      <c r="K114" s="105">
        <v>2480</v>
      </c>
      <c r="L114" s="105">
        <v>2480</v>
      </c>
      <c r="M114" s="102"/>
    </row>
    <row r="115" spans="2:13" ht="38.25">
      <c r="B115" s="102"/>
      <c r="C115" s="102"/>
      <c r="D115" s="106" t="s">
        <v>991</v>
      </c>
      <c r="E115" s="105">
        <v>1640</v>
      </c>
      <c r="F115" s="105">
        <v>1640</v>
      </c>
      <c r="G115" s="105">
        <v>1860</v>
      </c>
      <c r="H115" s="105">
        <v>1860</v>
      </c>
      <c r="I115" s="105">
        <v>1640</v>
      </c>
      <c r="J115" s="105">
        <v>1640</v>
      </c>
      <c r="K115" s="105">
        <v>1860</v>
      </c>
      <c r="L115" s="105">
        <v>1860</v>
      </c>
      <c r="M115" s="102"/>
    </row>
    <row r="116" spans="2:13" ht="33.75" customHeight="1">
      <c r="B116" s="94" t="s">
        <v>205</v>
      </c>
      <c r="C116" s="94"/>
      <c r="D116" s="94" t="s">
        <v>206</v>
      </c>
      <c r="E116" s="95">
        <f t="shared" ref="E116:L116" si="18">SUM(E117:E120)</f>
        <v>12500</v>
      </c>
      <c r="F116" s="95">
        <f t="shared" si="18"/>
        <v>12500</v>
      </c>
      <c r="G116" s="95">
        <f t="shared" si="18"/>
        <v>13700</v>
      </c>
      <c r="H116" s="95">
        <f t="shared" si="18"/>
        <v>13700</v>
      </c>
      <c r="I116" s="95">
        <f t="shared" si="18"/>
        <v>13090</v>
      </c>
      <c r="J116" s="95">
        <f t="shared" si="18"/>
        <v>13090</v>
      </c>
      <c r="K116" s="95">
        <f t="shared" si="18"/>
        <v>14400</v>
      </c>
      <c r="L116" s="95">
        <f t="shared" si="18"/>
        <v>14400</v>
      </c>
      <c r="M116" s="102"/>
    </row>
    <row r="117" spans="2:13" ht="38.25">
      <c r="B117" s="102"/>
      <c r="C117" s="102"/>
      <c r="D117" s="106" t="s">
        <v>1003</v>
      </c>
      <c r="E117" s="105">
        <v>90</v>
      </c>
      <c r="F117" s="105">
        <v>90</v>
      </c>
      <c r="G117" s="105">
        <v>90</v>
      </c>
      <c r="H117" s="105">
        <v>90</v>
      </c>
      <c r="I117" s="105">
        <v>90</v>
      </c>
      <c r="J117" s="105">
        <v>90</v>
      </c>
      <c r="K117" s="105">
        <v>90</v>
      </c>
      <c r="L117" s="105">
        <v>90</v>
      </c>
      <c r="M117" s="102"/>
    </row>
    <row r="118" spans="2:13" ht="51">
      <c r="B118" s="102"/>
      <c r="C118" s="102"/>
      <c r="D118" s="106" t="s">
        <v>1004</v>
      </c>
      <c r="E118" s="105">
        <v>400</v>
      </c>
      <c r="F118" s="105">
        <v>400</v>
      </c>
      <c r="G118" s="105">
        <v>500</v>
      </c>
      <c r="H118" s="105">
        <v>500</v>
      </c>
      <c r="I118" s="105">
        <v>400</v>
      </c>
      <c r="J118" s="105">
        <v>400</v>
      </c>
      <c r="K118" s="105">
        <v>500</v>
      </c>
      <c r="L118" s="105">
        <v>500</v>
      </c>
      <c r="M118" s="102"/>
    </row>
    <row r="119" spans="2:13" ht="63.75">
      <c r="B119" s="102"/>
      <c r="C119" s="102"/>
      <c r="D119" s="106" t="s">
        <v>1005</v>
      </c>
      <c r="E119" s="105">
        <v>260</v>
      </c>
      <c r="F119" s="105">
        <v>260</v>
      </c>
      <c r="G119" s="105">
        <v>310</v>
      </c>
      <c r="H119" s="105">
        <v>310</v>
      </c>
      <c r="I119" s="105">
        <v>260</v>
      </c>
      <c r="J119" s="105">
        <v>260</v>
      </c>
      <c r="K119" s="105">
        <v>310</v>
      </c>
      <c r="L119" s="105">
        <v>310</v>
      </c>
      <c r="M119" s="102"/>
    </row>
    <row r="120" spans="2:13" ht="114.75">
      <c r="B120" s="102"/>
      <c r="C120" s="102"/>
      <c r="D120" s="106" t="s">
        <v>1006</v>
      </c>
      <c r="E120" s="105">
        <v>11750</v>
      </c>
      <c r="F120" s="105">
        <v>11750</v>
      </c>
      <c r="G120" s="105">
        <v>12800</v>
      </c>
      <c r="H120" s="105">
        <v>12800</v>
      </c>
      <c r="I120" s="105">
        <v>12340</v>
      </c>
      <c r="J120" s="105">
        <v>12340</v>
      </c>
      <c r="K120" s="105">
        <v>13500</v>
      </c>
      <c r="L120" s="105">
        <v>13500</v>
      </c>
      <c r="M120" s="102" t="s">
        <v>1007</v>
      </c>
    </row>
    <row r="121" spans="2:13" ht="33.75" customHeight="1">
      <c r="B121" s="94" t="s">
        <v>207</v>
      </c>
      <c r="C121" s="94"/>
      <c r="D121" s="94" t="s">
        <v>208</v>
      </c>
      <c r="E121" s="95">
        <f t="shared" ref="E121:L121" si="19">SUM(E122:E123)</f>
        <v>124500</v>
      </c>
      <c r="F121" s="95">
        <f t="shared" si="19"/>
        <v>125500</v>
      </c>
      <c r="G121" s="95">
        <f t="shared" si="19"/>
        <v>128600</v>
      </c>
      <c r="H121" s="95">
        <f t="shared" si="19"/>
        <v>143300</v>
      </c>
      <c r="I121" s="95">
        <f t="shared" si="19"/>
        <v>173150</v>
      </c>
      <c r="J121" s="95">
        <f t="shared" si="19"/>
        <v>181440</v>
      </c>
      <c r="K121" s="95">
        <f t="shared" si="19"/>
        <v>190150</v>
      </c>
      <c r="L121" s="95">
        <f t="shared" si="19"/>
        <v>199290</v>
      </c>
      <c r="M121" s="102"/>
    </row>
    <row r="122" spans="2:13" ht="331.5">
      <c r="B122" s="102"/>
      <c r="C122" s="102"/>
      <c r="D122" s="106" t="s">
        <v>1008</v>
      </c>
      <c r="E122" s="105">
        <v>117200</v>
      </c>
      <c r="F122" s="105">
        <v>118200</v>
      </c>
      <c r="G122" s="105">
        <v>121300</v>
      </c>
      <c r="H122" s="105">
        <v>136000</v>
      </c>
      <c r="I122" s="105">
        <v>165850</v>
      </c>
      <c r="J122" s="105">
        <v>174140</v>
      </c>
      <c r="K122" s="105">
        <v>182850</v>
      </c>
      <c r="L122" s="105">
        <v>191990</v>
      </c>
      <c r="M122" s="102" t="s">
        <v>1009</v>
      </c>
    </row>
    <row r="123" spans="2:13" ht="63.75">
      <c r="B123" s="102"/>
      <c r="C123" s="102"/>
      <c r="D123" s="106" t="s">
        <v>1010</v>
      </c>
      <c r="E123" s="105">
        <v>7300</v>
      </c>
      <c r="F123" s="105">
        <v>7300</v>
      </c>
      <c r="G123" s="105">
        <v>7300</v>
      </c>
      <c r="H123" s="105">
        <v>7300</v>
      </c>
      <c r="I123" s="105">
        <v>7300</v>
      </c>
      <c r="J123" s="105">
        <v>7300</v>
      </c>
      <c r="K123" s="105">
        <v>7300</v>
      </c>
      <c r="L123" s="105">
        <v>7300</v>
      </c>
      <c r="M123" s="102"/>
    </row>
    <row r="124" spans="2:13" ht="33.75" customHeight="1">
      <c r="B124" s="94" t="s">
        <v>213</v>
      </c>
      <c r="C124" s="94"/>
      <c r="D124" s="94" t="s">
        <v>214</v>
      </c>
      <c r="E124" s="95">
        <f t="shared" ref="E124:L124" si="20">SUM(E125:E127)</f>
        <v>32300</v>
      </c>
      <c r="F124" s="95">
        <f t="shared" si="20"/>
        <v>32500</v>
      </c>
      <c r="G124" s="95">
        <f t="shared" si="20"/>
        <v>39500</v>
      </c>
      <c r="H124" s="95">
        <f t="shared" si="20"/>
        <v>39500</v>
      </c>
      <c r="I124" s="95">
        <f t="shared" si="20"/>
        <v>32300</v>
      </c>
      <c r="J124" s="95">
        <f t="shared" si="20"/>
        <v>32500</v>
      </c>
      <c r="K124" s="95">
        <f t="shared" si="20"/>
        <v>39500</v>
      </c>
      <c r="L124" s="95">
        <f t="shared" si="20"/>
        <v>39500</v>
      </c>
      <c r="M124" s="102"/>
    </row>
    <row r="125" spans="2:13" ht="102">
      <c r="B125" s="102"/>
      <c r="C125" s="98"/>
      <c r="D125" s="106" t="s">
        <v>1011</v>
      </c>
      <c r="E125" s="105">
        <v>29995</v>
      </c>
      <c r="F125" s="105">
        <v>29995</v>
      </c>
      <c r="G125" s="105">
        <v>36995</v>
      </c>
      <c r="H125" s="105">
        <v>36995</v>
      </c>
      <c r="I125" s="105">
        <v>29995</v>
      </c>
      <c r="J125" s="105">
        <v>29995</v>
      </c>
      <c r="K125" s="105">
        <v>36995</v>
      </c>
      <c r="L125" s="105">
        <v>36995</v>
      </c>
      <c r="M125" s="102"/>
    </row>
    <row r="126" spans="2:13" ht="38.25">
      <c r="B126" s="102"/>
      <c r="C126" s="98"/>
      <c r="D126" s="106" t="s">
        <v>1012</v>
      </c>
      <c r="E126" s="105">
        <v>5</v>
      </c>
      <c r="F126" s="105">
        <v>5</v>
      </c>
      <c r="G126" s="105">
        <v>5</v>
      </c>
      <c r="H126" s="105">
        <v>5</v>
      </c>
      <c r="I126" s="105">
        <v>5</v>
      </c>
      <c r="J126" s="105">
        <v>5</v>
      </c>
      <c r="K126" s="105">
        <v>5</v>
      </c>
      <c r="L126" s="105">
        <v>5</v>
      </c>
      <c r="M126" s="102"/>
    </row>
    <row r="127" spans="2:13" ht="25.5">
      <c r="B127" s="102"/>
      <c r="C127" s="105"/>
      <c r="D127" s="106" t="s">
        <v>1013</v>
      </c>
      <c r="E127" s="105">
        <v>2300</v>
      </c>
      <c r="F127" s="105">
        <v>2500</v>
      </c>
      <c r="G127" s="105">
        <v>2500</v>
      </c>
      <c r="H127" s="105">
        <v>2500</v>
      </c>
      <c r="I127" s="105">
        <v>2300</v>
      </c>
      <c r="J127" s="105">
        <v>2500</v>
      </c>
      <c r="K127" s="105">
        <v>2500</v>
      </c>
      <c r="L127" s="105">
        <v>2500</v>
      </c>
      <c r="M127" s="102"/>
    </row>
    <row r="128" spans="2:13" ht="33.75" customHeight="1">
      <c r="B128" s="94" t="s">
        <v>215</v>
      </c>
      <c r="C128" s="94"/>
      <c r="D128" s="94" t="s">
        <v>216</v>
      </c>
      <c r="E128" s="95">
        <f t="shared" ref="E128:L128" si="21">SUM(E129:E130)</f>
        <v>1000</v>
      </c>
      <c r="F128" s="95">
        <f t="shared" si="21"/>
        <v>1000</v>
      </c>
      <c r="G128" s="95">
        <f t="shared" si="21"/>
        <v>1000</v>
      </c>
      <c r="H128" s="95">
        <f t="shared" si="21"/>
        <v>1000</v>
      </c>
      <c r="I128" s="95">
        <f t="shared" si="21"/>
        <v>1000</v>
      </c>
      <c r="J128" s="95">
        <f t="shared" si="21"/>
        <v>1000</v>
      </c>
      <c r="K128" s="95">
        <f t="shared" si="21"/>
        <v>1000</v>
      </c>
      <c r="L128" s="95">
        <f t="shared" si="21"/>
        <v>1000</v>
      </c>
      <c r="M128" s="102"/>
    </row>
    <row r="129" spans="2:13" ht="38.25">
      <c r="B129" s="102"/>
      <c r="C129" s="102"/>
      <c r="D129" s="106" t="s">
        <v>1014</v>
      </c>
      <c r="E129" s="105">
        <v>800</v>
      </c>
      <c r="F129" s="105">
        <v>800</v>
      </c>
      <c r="G129" s="105">
        <v>800</v>
      </c>
      <c r="H129" s="105">
        <v>800</v>
      </c>
      <c r="I129" s="105">
        <v>800</v>
      </c>
      <c r="J129" s="105">
        <v>800</v>
      </c>
      <c r="K129" s="105">
        <v>800</v>
      </c>
      <c r="L129" s="105">
        <v>800</v>
      </c>
      <c r="M129" s="102"/>
    </row>
    <row r="130" spans="2:13" ht="25.5">
      <c r="B130" s="102"/>
      <c r="C130" s="102"/>
      <c r="D130" s="106" t="s">
        <v>1015</v>
      </c>
      <c r="E130" s="105">
        <v>200</v>
      </c>
      <c r="F130" s="105">
        <v>200</v>
      </c>
      <c r="G130" s="105">
        <v>200</v>
      </c>
      <c r="H130" s="105">
        <v>200</v>
      </c>
      <c r="I130" s="105">
        <v>200</v>
      </c>
      <c r="J130" s="105">
        <v>200</v>
      </c>
      <c r="K130" s="105">
        <v>200</v>
      </c>
      <c r="L130" s="105">
        <v>200</v>
      </c>
      <c r="M130" s="102"/>
    </row>
    <row r="131" spans="2:13" ht="65.25" customHeight="1">
      <c r="B131" s="94" t="s">
        <v>219</v>
      </c>
      <c r="C131" s="108"/>
      <c r="D131" s="94" t="s">
        <v>220</v>
      </c>
      <c r="E131" s="95">
        <f t="shared" ref="E131:L131" si="22">E132</f>
        <v>50656</v>
      </c>
      <c r="F131" s="95">
        <f t="shared" si="22"/>
        <v>120543</v>
      </c>
      <c r="G131" s="95">
        <f t="shared" si="22"/>
        <v>106844</v>
      </c>
      <c r="H131" s="95">
        <f t="shared" si="22"/>
        <v>102448</v>
      </c>
      <c r="I131" s="95">
        <f t="shared" si="22"/>
        <v>239000</v>
      </c>
      <c r="J131" s="95">
        <f t="shared" si="22"/>
        <v>239000</v>
      </c>
      <c r="K131" s="95">
        <f t="shared" si="22"/>
        <v>239000</v>
      </c>
      <c r="L131" s="95">
        <f t="shared" si="22"/>
        <v>239000</v>
      </c>
      <c r="M131" s="275" t="s">
        <v>1142</v>
      </c>
    </row>
    <row r="132" spans="2:13" ht="80.25" customHeight="1">
      <c r="B132" s="102"/>
      <c r="C132" s="98"/>
      <c r="D132" s="109" t="s">
        <v>220</v>
      </c>
      <c r="E132" s="105">
        <v>50656</v>
      </c>
      <c r="F132" s="105">
        <v>120543</v>
      </c>
      <c r="G132" s="105">
        <v>106844</v>
      </c>
      <c r="H132" s="105">
        <v>102448</v>
      </c>
      <c r="I132" s="105">
        <v>239000</v>
      </c>
      <c r="J132" s="105">
        <v>239000</v>
      </c>
      <c r="K132" s="105">
        <v>239000</v>
      </c>
      <c r="L132" s="105">
        <v>239000</v>
      </c>
      <c r="M132" s="276"/>
    </row>
    <row r="133" spans="2:13" ht="33.75" customHeight="1">
      <c r="B133" s="94" t="s">
        <v>229</v>
      </c>
      <c r="C133" s="108">
        <f>E132-C13</f>
        <v>50656</v>
      </c>
      <c r="D133" s="94" t="s">
        <v>1016</v>
      </c>
      <c r="E133" s="95">
        <f t="shared" ref="E133:L133" si="23">E134</f>
        <v>800</v>
      </c>
      <c r="F133" s="95">
        <f t="shared" si="23"/>
        <v>800</v>
      </c>
      <c r="G133" s="95">
        <f t="shared" si="23"/>
        <v>800</v>
      </c>
      <c r="H133" s="95">
        <f t="shared" si="23"/>
        <v>800</v>
      </c>
      <c r="I133" s="95">
        <f t="shared" si="23"/>
        <v>800</v>
      </c>
      <c r="J133" s="95">
        <f t="shared" si="23"/>
        <v>800</v>
      </c>
      <c r="K133" s="95">
        <f t="shared" si="23"/>
        <v>800</v>
      </c>
      <c r="L133" s="95">
        <f t="shared" si="23"/>
        <v>800</v>
      </c>
      <c r="M133" s="102"/>
    </row>
    <row r="134" spans="2:13" ht="114.75">
      <c r="B134" s="102"/>
      <c r="C134" s="102"/>
      <c r="D134" s="106" t="s">
        <v>1017</v>
      </c>
      <c r="E134" s="105">
        <v>800</v>
      </c>
      <c r="F134" s="105">
        <v>800</v>
      </c>
      <c r="G134" s="105">
        <v>800</v>
      </c>
      <c r="H134" s="105">
        <v>800</v>
      </c>
      <c r="I134" s="105">
        <v>800</v>
      </c>
      <c r="J134" s="105">
        <v>800</v>
      </c>
      <c r="K134" s="105">
        <v>800</v>
      </c>
      <c r="L134" s="105">
        <v>800</v>
      </c>
      <c r="M134" s="102"/>
    </row>
  </sheetData>
  <mergeCells count="20">
    <mergeCell ref="B2:M2"/>
    <mergeCell ref="B3:M3"/>
    <mergeCell ref="D4:M4"/>
    <mergeCell ref="B5:B6"/>
    <mergeCell ref="C5:C6"/>
    <mergeCell ref="D5:D6"/>
    <mergeCell ref="E5:E6"/>
    <mergeCell ref="F5:H5"/>
    <mergeCell ref="I5:I6"/>
    <mergeCell ref="J5:L5"/>
    <mergeCell ref="M131:M132"/>
    <mergeCell ref="M51:M55"/>
    <mergeCell ref="M88:M95"/>
    <mergeCell ref="M97:M101"/>
    <mergeCell ref="M5:M6"/>
    <mergeCell ref="M11:M17"/>
    <mergeCell ref="M19:M26"/>
    <mergeCell ref="M28:M33"/>
    <mergeCell ref="M35:M38"/>
    <mergeCell ref="M43:M4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357"/>
  <sheetViews>
    <sheetView workbookViewId="0">
      <selection activeCell="J237" sqref="J237"/>
    </sheetView>
  </sheetViews>
  <sheetFormatPr defaultRowHeight="15"/>
  <cols>
    <col min="1" max="2" width="3.42578125" style="29" customWidth="1"/>
    <col min="3" max="3" width="24" style="30" customWidth="1"/>
    <col min="4" max="4" width="45.140625" style="29" bestFit="1" customWidth="1"/>
    <col min="5" max="5" width="20.85546875" style="29" bestFit="1" customWidth="1"/>
    <col min="6" max="7" width="16.85546875" style="31" bestFit="1" customWidth="1"/>
    <col min="8" max="8" width="15.85546875" style="31" bestFit="1" customWidth="1"/>
    <col min="9" max="9" width="9" style="31" hidden="1" customWidth="1"/>
    <col min="10" max="10" width="16.85546875" style="31" bestFit="1" customWidth="1"/>
    <col min="11" max="11" width="10.140625" style="31" hidden="1" customWidth="1"/>
    <col min="12" max="12" width="9" style="31" hidden="1" customWidth="1"/>
    <col min="13" max="13" width="16.85546875" style="31" bestFit="1" customWidth="1"/>
    <col min="14" max="14" width="10.140625" style="31" hidden="1" customWidth="1"/>
    <col min="15" max="15" width="23.7109375" style="31" customWidth="1"/>
    <col min="16" max="16" width="50.85546875" style="29" customWidth="1"/>
    <col min="17" max="17" width="19.140625" style="29" customWidth="1"/>
    <col min="18" max="20" width="0" style="29" hidden="1" customWidth="1"/>
    <col min="21" max="21" width="15.7109375" style="29" customWidth="1"/>
    <col min="22" max="22" width="0" style="29" hidden="1" customWidth="1"/>
    <col min="23" max="256" width="9.140625" style="29"/>
    <col min="257" max="258" width="3.42578125" style="29" customWidth="1"/>
    <col min="259" max="259" width="24" style="29" customWidth="1"/>
    <col min="260" max="260" width="45.140625" style="29" bestFit="1" customWidth="1"/>
    <col min="261" max="261" width="20.85546875" style="29" bestFit="1" customWidth="1"/>
    <col min="262" max="263" width="16.85546875" style="29" bestFit="1" customWidth="1"/>
    <col min="264" max="264" width="15.85546875" style="29" bestFit="1" customWidth="1"/>
    <col min="265" max="265" width="0" style="29" hidden="1" customWidth="1"/>
    <col min="266" max="266" width="16.85546875" style="29" bestFit="1" customWidth="1"/>
    <col min="267" max="268" width="0" style="29" hidden="1" customWidth="1"/>
    <col min="269" max="269" width="16.85546875" style="29" bestFit="1" customWidth="1"/>
    <col min="270" max="270" width="0" style="29" hidden="1" customWidth="1"/>
    <col min="271" max="271" width="23.7109375" style="29" customWidth="1"/>
    <col min="272" max="272" width="48.85546875" style="29" customWidth="1"/>
    <col min="273" max="273" width="19.140625" style="29" customWidth="1"/>
    <col min="274" max="276" width="0" style="29" hidden="1" customWidth="1"/>
    <col min="277" max="277" width="15.7109375" style="29" customWidth="1"/>
    <col min="278" max="278" width="0" style="29" hidden="1" customWidth="1"/>
    <col min="279" max="512" width="9.140625" style="29"/>
    <col min="513" max="514" width="3.42578125" style="29" customWidth="1"/>
    <col min="515" max="515" width="24" style="29" customWidth="1"/>
    <col min="516" max="516" width="45.140625" style="29" bestFit="1" customWidth="1"/>
    <col min="517" max="517" width="20.85546875" style="29" bestFit="1" customWidth="1"/>
    <col min="518" max="519" width="16.85546875" style="29" bestFit="1" customWidth="1"/>
    <col min="520" max="520" width="15.85546875" style="29" bestFit="1" customWidth="1"/>
    <col min="521" max="521" width="0" style="29" hidden="1" customWidth="1"/>
    <col min="522" max="522" width="16.85546875" style="29" bestFit="1" customWidth="1"/>
    <col min="523" max="524" width="0" style="29" hidden="1" customWidth="1"/>
    <col min="525" max="525" width="16.85546875" style="29" bestFit="1" customWidth="1"/>
    <col min="526" max="526" width="0" style="29" hidden="1" customWidth="1"/>
    <col min="527" max="527" width="23.7109375" style="29" customWidth="1"/>
    <col min="528" max="528" width="48.85546875" style="29" customWidth="1"/>
    <col min="529" max="529" width="19.140625" style="29" customWidth="1"/>
    <col min="530" max="532" width="0" style="29" hidden="1" customWidth="1"/>
    <col min="533" max="533" width="15.7109375" style="29" customWidth="1"/>
    <col min="534" max="534" width="0" style="29" hidden="1" customWidth="1"/>
    <col min="535" max="768" width="9.140625" style="29"/>
    <col min="769" max="770" width="3.42578125" style="29" customWidth="1"/>
    <col min="771" max="771" width="24" style="29" customWidth="1"/>
    <col min="772" max="772" width="45.140625" style="29" bestFit="1" customWidth="1"/>
    <col min="773" max="773" width="20.85546875" style="29" bestFit="1" customWidth="1"/>
    <col min="774" max="775" width="16.85546875" style="29" bestFit="1" customWidth="1"/>
    <col min="776" max="776" width="15.85546875" style="29" bestFit="1" customWidth="1"/>
    <col min="777" max="777" width="0" style="29" hidden="1" customWidth="1"/>
    <col min="778" max="778" width="16.85546875" style="29" bestFit="1" customWidth="1"/>
    <col min="779" max="780" width="0" style="29" hidden="1" customWidth="1"/>
    <col min="781" max="781" width="16.85546875" style="29" bestFit="1" customWidth="1"/>
    <col min="782" max="782" width="0" style="29" hidden="1" customWidth="1"/>
    <col min="783" max="783" width="23.7109375" style="29" customWidth="1"/>
    <col min="784" max="784" width="48.85546875" style="29" customWidth="1"/>
    <col min="785" max="785" width="19.140625" style="29" customWidth="1"/>
    <col min="786" max="788" width="0" style="29" hidden="1" customWidth="1"/>
    <col min="789" max="789" width="15.7109375" style="29" customWidth="1"/>
    <col min="790" max="790" width="0" style="29" hidden="1" customWidth="1"/>
    <col min="791" max="1024" width="9.140625" style="29"/>
    <col min="1025" max="1026" width="3.42578125" style="29" customWidth="1"/>
    <col min="1027" max="1027" width="24" style="29" customWidth="1"/>
    <col min="1028" max="1028" width="45.140625" style="29" bestFit="1" customWidth="1"/>
    <col min="1029" max="1029" width="20.85546875" style="29" bestFit="1" customWidth="1"/>
    <col min="1030" max="1031" width="16.85546875" style="29" bestFit="1" customWidth="1"/>
    <col min="1032" max="1032" width="15.85546875" style="29" bestFit="1" customWidth="1"/>
    <col min="1033" max="1033" width="0" style="29" hidden="1" customWidth="1"/>
    <col min="1034" max="1034" width="16.85546875" style="29" bestFit="1" customWidth="1"/>
    <col min="1035" max="1036" width="0" style="29" hidden="1" customWidth="1"/>
    <col min="1037" max="1037" width="16.85546875" style="29" bestFit="1" customWidth="1"/>
    <col min="1038" max="1038" width="0" style="29" hidden="1" customWidth="1"/>
    <col min="1039" max="1039" width="23.7109375" style="29" customWidth="1"/>
    <col min="1040" max="1040" width="48.85546875" style="29" customWidth="1"/>
    <col min="1041" max="1041" width="19.140625" style="29" customWidth="1"/>
    <col min="1042" max="1044" width="0" style="29" hidden="1" customWidth="1"/>
    <col min="1045" max="1045" width="15.7109375" style="29" customWidth="1"/>
    <col min="1046" max="1046" width="0" style="29" hidden="1" customWidth="1"/>
    <col min="1047" max="1280" width="9.140625" style="29"/>
    <col min="1281" max="1282" width="3.42578125" style="29" customWidth="1"/>
    <col min="1283" max="1283" width="24" style="29" customWidth="1"/>
    <col min="1284" max="1284" width="45.140625" style="29" bestFit="1" customWidth="1"/>
    <col min="1285" max="1285" width="20.85546875" style="29" bestFit="1" customWidth="1"/>
    <col min="1286" max="1287" width="16.85546875" style="29" bestFit="1" customWidth="1"/>
    <col min="1288" max="1288" width="15.85546875" style="29" bestFit="1" customWidth="1"/>
    <col min="1289" max="1289" width="0" style="29" hidden="1" customWidth="1"/>
    <col min="1290" max="1290" width="16.85546875" style="29" bestFit="1" customWidth="1"/>
    <col min="1291" max="1292" width="0" style="29" hidden="1" customWidth="1"/>
    <col min="1293" max="1293" width="16.85546875" style="29" bestFit="1" customWidth="1"/>
    <col min="1294" max="1294" width="0" style="29" hidden="1" customWidth="1"/>
    <col min="1295" max="1295" width="23.7109375" style="29" customWidth="1"/>
    <col min="1296" max="1296" width="48.85546875" style="29" customWidth="1"/>
    <col min="1297" max="1297" width="19.140625" style="29" customWidth="1"/>
    <col min="1298" max="1300" width="0" style="29" hidden="1" customWidth="1"/>
    <col min="1301" max="1301" width="15.7109375" style="29" customWidth="1"/>
    <col min="1302" max="1302" width="0" style="29" hidden="1" customWidth="1"/>
    <col min="1303" max="1536" width="9.140625" style="29"/>
    <col min="1537" max="1538" width="3.42578125" style="29" customWidth="1"/>
    <col min="1539" max="1539" width="24" style="29" customWidth="1"/>
    <col min="1540" max="1540" width="45.140625" style="29" bestFit="1" customWidth="1"/>
    <col min="1541" max="1541" width="20.85546875" style="29" bestFit="1" customWidth="1"/>
    <col min="1542" max="1543" width="16.85546875" style="29" bestFit="1" customWidth="1"/>
    <col min="1544" max="1544" width="15.85546875" style="29" bestFit="1" customWidth="1"/>
    <col min="1545" max="1545" width="0" style="29" hidden="1" customWidth="1"/>
    <col min="1546" max="1546" width="16.85546875" style="29" bestFit="1" customWidth="1"/>
    <col min="1547" max="1548" width="0" style="29" hidden="1" customWidth="1"/>
    <col min="1549" max="1549" width="16.85546875" style="29" bestFit="1" customWidth="1"/>
    <col min="1550" max="1550" width="0" style="29" hidden="1" customWidth="1"/>
    <col min="1551" max="1551" width="23.7109375" style="29" customWidth="1"/>
    <col min="1552" max="1552" width="48.85546875" style="29" customWidth="1"/>
    <col min="1553" max="1553" width="19.140625" style="29" customWidth="1"/>
    <col min="1554" max="1556" width="0" style="29" hidden="1" customWidth="1"/>
    <col min="1557" max="1557" width="15.7109375" style="29" customWidth="1"/>
    <col min="1558" max="1558" width="0" style="29" hidden="1" customWidth="1"/>
    <col min="1559" max="1792" width="9.140625" style="29"/>
    <col min="1793" max="1794" width="3.42578125" style="29" customWidth="1"/>
    <col min="1795" max="1795" width="24" style="29" customWidth="1"/>
    <col min="1796" max="1796" width="45.140625" style="29" bestFit="1" customWidth="1"/>
    <col min="1797" max="1797" width="20.85546875" style="29" bestFit="1" customWidth="1"/>
    <col min="1798" max="1799" width="16.85546875" style="29" bestFit="1" customWidth="1"/>
    <col min="1800" max="1800" width="15.85546875" style="29" bestFit="1" customWidth="1"/>
    <col min="1801" max="1801" width="0" style="29" hidden="1" customWidth="1"/>
    <col min="1802" max="1802" width="16.85546875" style="29" bestFit="1" customWidth="1"/>
    <col min="1803" max="1804" width="0" style="29" hidden="1" customWidth="1"/>
    <col min="1805" max="1805" width="16.85546875" style="29" bestFit="1" customWidth="1"/>
    <col min="1806" max="1806" width="0" style="29" hidden="1" customWidth="1"/>
    <col min="1807" max="1807" width="23.7109375" style="29" customWidth="1"/>
    <col min="1808" max="1808" width="48.85546875" style="29" customWidth="1"/>
    <col min="1809" max="1809" width="19.140625" style="29" customWidth="1"/>
    <col min="1810" max="1812" width="0" style="29" hidden="1" customWidth="1"/>
    <col min="1813" max="1813" width="15.7109375" style="29" customWidth="1"/>
    <col min="1814" max="1814" width="0" style="29" hidden="1" customWidth="1"/>
    <col min="1815" max="2048" width="9.140625" style="29"/>
    <col min="2049" max="2050" width="3.42578125" style="29" customWidth="1"/>
    <col min="2051" max="2051" width="24" style="29" customWidth="1"/>
    <col min="2052" max="2052" width="45.140625" style="29" bestFit="1" customWidth="1"/>
    <col min="2053" max="2053" width="20.85546875" style="29" bestFit="1" customWidth="1"/>
    <col min="2054" max="2055" width="16.85546875" style="29" bestFit="1" customWidth="1"/>
    <col min="2056" max="2056" width="15.85546875" style="29" bestFit="1" customWidth="1"/>
    <col min="2057" max="2057" width="0" style="29" hidden="1" customWidth="1"/>
    <col min="2058" max="2058" width="16.85546875" style="29" bestFit="1" customWidth="1"/>
    <col min="2059" max="2060" width="0" style="29" hidden="1" customWidth="1"/>
    <col min="2061" max="2061" width="16.85546875" style="29" bestFit="1" customWidth="1"/>
    <col min="2062" max="2062" width="0" style="29" hidden="1" customWidth="1"/>
    <col min="2063" max="2063" width="23.7109375" style="29" customWidth="1"/>
    <col min="2064" max="2064" width="48.85546875" style="29" customWidth="1"/>
    <col min="2065" max="2065" width="19.140625" style="29" customWidth="1"/>
    <col min="2066" max="2068" width="0" style="29" hidden="1" customWidth="1"/>
    <col min="2069" max="2069" width="15.7109375" style="29" customWidth="1"/>
    <col min="2070" max="2070" width="0" style="29" hidden="1" customWidth="1"/>
    <col min="2071" max="2304" width="9.140625" style="29"/>
    <col min="2305" max="2306" width="3.42578125" style="29" customWidth="1"/>
    <col min="2307" max="2307" width="24" style="29" customWidth="1"/>
    <col min="2308" max="2308" width="45.140625" style="29" bestFit="1" customWidth="1"/>
    <col min="2309" max="2309" width="20.85546875" style="29" bestFit="1" customWidth="1"/>
    <col min="2310" max="2311" width="16.85546875" style="29" bestFit="1" customWidth="1"/>
    <col min="2312" max="2312" width="15.85546875" style="29" bestFit="1" customWidth="1"/>
    <col min="2313" max="2313" width="0" style="29" hidden="1" customWidth="1"/>
    <col min="2314" max="2314" width="16.85546875" style="29" bestFit="1" customWidth="1"/>
    <col min="2315" max="2316" width="0" style="29" hidden="1" customWidth="1"/>
    <col min="2317" max="2317" width="16.85546875" style="29" bestFit="1" customWidth="1"/>
    <col min="2318" max="2318" width="0" style="29" hidden="1" customWidth="1"/>
    <col min="2319" max="2319" width="23.7109375" style="29" customWidth="1"/>
    <col min="2320" max="2320" width="48.85546875" style="29" customWidth="1"/>
    <col min="2321" max="2321" width="19.140625" style="29" customWidth="1"/>
    <col min="2322" max="2324" width="0" style="29" hidden="1" customWidth="1"/>
    <col min="2325" max="2325" width="15.7109375" style="29" customWidth="1"/>
    <col min="2326" max="2326" width="0" style="29" hidden="1" customWidth="1"/>
    <col min="2327" max="2560" width="9.140625" style="29"/>
    <col min="2561" max="2562" width="3.42578125" style="29" customWidth="1"/>
    <col min="2563" max="2563" width="24" style="29" customWidth="1"/>
    <col min="2564" max="2564" width="45.140625" style="29" bestFit="1" customWidth="1"/>
    <col min="2565" max="2565" width="20.85546875" style="29" bestFit="1" customWidth="1"/>
    <col min="2566" max="2567" width="16.85546875" style="29" bestFit="1" customWidth="1"/>
    <col min="2568" max="2568" width="15.85546875" style="29" bestFit="1" customWidth="1"/>
    <col min="2569" max="2569" width="0" style="29" hidden="1" customWidth="1"/>
    <col min="2570" max="2570" width="16.85546875" style="29" bestFit="1" customWidth="1"/>
    <col min="2571" max="2572" width="0" style="29" hidden="1" customWidth="1"/>
    <col min="2573" max="2573" width="16.85546875" style="29" bestFit="1" customWidth="1"/>
    <col min="2574" max="2574" width="0" style="29" hidden="1" customWidth="1"/>
    <col min="2575" max="2575" width="23.7109375" style="29" customWidth="1"/>
    <col min="2576" max="2576" width="48.85546875" style="29" customWidth="1"/>
    <col min="2577" max="2577" width="19.140625" style="29" customWidth="1"/>
    <col min="2578" max="2580" width="0" style="29" hidden="1" customWidth="1"/>
    <col min="2581" max="2581" width="15.7109375" style="29" customWidth="1"/>
    <col min="2582" max="2582" width="0" style="29" hidden="1" customWidth="1"/>
    <col min="2583" max="2816" width="9.140625" style="29"/>
    <col min="2817" max="2818" width="3.42578125" style="29" customWidth="1"/>
    <col min="2819" max="2819" width="24" style="29" customWidth="1"/>
    <col min="2820" max="2820" width="45.140625" style="29" bestFit="1" customWidth="1"/>
    <col min="2821" max="2821" width="20.85546875" style="29" bestFit="1" customWidth="1"/>
    <col min="2822" max="2823" width="16.85546875" style="29" bestFit="1" customWidth="1"/>
    <col min="2824" max="2824" width="15.85546875" style="29" bestFit="1" customWidth="1"/>
    <col min="2825" max="2825" width="0" style="29" hidden="1" customWidth="1"/>
    <col min="2826" max="2826" width="16.85546875" style="29" bestFit="1" customWidth="1"/>
    <col min="2827" max="2828" width="0" style="29" hidden="1" customWidth="1"/>
    <col min="2829" max="2829" width="16.85546875" style="29" bestFit="1" customWidth="1"/>
    <col min="2830" max="2830" width="0" style="29" hidden="1" customWidth="1"/>
    <col min="2831" max="2831" width="23.7109375" style="29" customWidth="1"/>
    <col min="2832" max="2832" width="48.85546875" style="29" customWidth="1"/>
    <col min="2833" max="2833" width="19.140625" style="29" customWidth="1"/>
    <col min="2834" max="2836" width="0" style="29" hidden="1" customWidth="1"/>
    <col min="2837" max="2837" width="15.7109375" style="29" customWidth="1"/>
    <col min="2838" max="2838" width="0" style="29" hidden="1" customWidth="1"/>
    <col min="2839" max="3072" width="9.140625" style="29"/>
    <col min="3073" max="3074" width="3.42578125" style="29" customWidth="1"/>
    <col min="3075" max="3075" width="24" style="29" customWidth="1"/>
    <col min="3076" max="3076" width="45.140625" style="29" bestFit="1" customWidth="1"/>
    <col min="3077" max="3077" width="20.85546875" style="29" bestFit="1" customWidth="1"/>
    <col min="3078" max="3079" width="16.85546875" style="29" bestFit="1" customWidth="1"/>
    <col min="3080" max="3080" width="15.85546875" style="29" bestFit="1" customWidth="1"/>
    <col min="3081" max="3081" width="0" style="29" hidden="1" customWidth="1"/>
    <col min="3082" max="3082" width="16.85546875" style="29" bestFit="1" customWidth="1"/>
    <col min="3083" max="3084" width="0" style="29" hidden="1" customWidth="1"/>
    <col min="3085" max="3085" width="16.85546875" style="29" bestFit="1" customWidth="1"/>
    <col min="3086" max="3086" width="0" style="29" hidden="1" customWidth="1"/>
    <col min="3087" max="3087" width="23.7109375" style="29" customWidth="1"/>
    <col min="3088" max="3088" width="48.85546875" style="29" customWidth="1"/>
    <col min="3089" max="3089" width="19.140625" style="29" customWidth="1"/>
    <col min="3090" max="3092" width="0" style="29" hidden="1" customWidth="1"/>
    <col min="3093" max="3093" width="15.7109375" style="29" customWidth="1"/>
    <col min="3094" max="3094" width="0" style="29" hidden="1" customWidth="1"/>
    <col min="3095" max="3328" width="9.140625" style="29"/>
    <col min="3329" max="3330" width="3.42578125" style="29" customWidth="1"/>
    <col min="3331" max="3331" width="24" style="29" customWidth="1"/>
    <col min="3332" max="3332" width="45.140625" style="29" bestFit="1" customWidth="1"/>
    <col min="3333" max="3333" width="20.85546875" style="29" bestFit="1" customWidth="1"/>
    <col min="3334" max="3335" width="16.85546875" style="29" bestFit="1" customWidth="1"/>
    <col min="3336" max="3336" width="15.85546875" style="29" bestFit="1" customWidth="1"/>
    <col min="3337" max="3337" width="0" style="29" hidden="1" customWidth="1"/>
    <col min="3338" max="3338" width="16.85546875" style="29" bestFit="1" customWidth="1"/>
    <col min="3339" max="3340" width="0" style="29" hidden="1" customWidth="1"/>
    <col min="3341" max="3341" width="16.85546875" style="29" bestFit="1" customWidth="1"/>
    <col min="3342" max="3342" width="0" style="29" hidden="1" customWidth="1"/>
    <col min="3343" max="3343" width="23.7109375" style="29" customWidth="1"/>
    <col min="3344" max="3344" width="48.85546875" style="29" customWidth="1"/>
    <col min="3345" max="3345" width="19.140625" style="29" customWidth="1"/>
    <col min="3346" max="3348" width="0" style="29" hidden="1" customWidth="1"/>
    <col min="3349" max="3349" width="15.7109375" style="29" customWidth="1"/>
    <col min="3350" max="3350" width="0" style="29" hidden="1" customWidth="1"/>
    <col min="3351" max="3584" width="9.140625" style="29"/>
    <col min="3585" max="3586" width="3.42578125" style="29" customWidth="1"/>
    <col min="3587" max="3587" width="24" style="29" customWidth="1"/>
    <col min="3588" max="3588" width="45.140625" style="29" bestFit="1" customWidth="1"/>
    <col min="3589" max="3589" width="20.85546875" style="29" bestFit="1" customWidth="1"/>
    <col min="3590" max="3591" width="16.85546875" style="29" bestFit="1" customWidth="1"/>
    <col min="3592" max="3592" width="15.85546875" style="29" bestFit="1" customWidth="1"/>
    <col min="3593" max="3593" width="0" style="29" hidden="1" customWidth="1"/>
    <col min="3594" max="3594" width="16.85546875" style="29" bestFit="1" customWidth="1"/>
    <col min="3595" max="3596" width="0" style="29" hidden="1" customWidth="1"/>
    <col min="3597" max="3597" width="16.85546875" style="29" bestFit="1" customWidth="1"/>
    <col min="3598" max="3598" width="0" style="29" hidden="1" customWidth="1"/>
    <col min="3599" max="3599" width="23.7109375" style="29" customWidth="1"/>
    <col min="3600" max="3600" width="48.85546875" style="29" customWidth="1"/>
    <col min="3601" max="3601" width="19.140625" style="29" customWidth="1"/>
    <col min="3602" max="3604" width="0" style="29" hidden="1" customWidth="1"/>
    <col min="3605" max="3605" width="15.7109375" style="29" customWidth="1"/>
    <col min="3606" max="3606" width="0" style="29" hidden="1" customWidth="1"/>
    <col min="3607" max="3840" width="9.140625" style="29"/>
    <col min="3841" max="3842" width="3.42578125" style="29" customWidth="1"/>
    <col min="3843" max="3843" width="24" style="29" customWidth="1"/>
    <col min="3844" max="3844" width="45.140625" style="29" bestFit="1" customWidth="1"/>
    <col min="3845" max="3845" width="20.85546875" style="29" bestFit="1" customWidth="1"/>
    <col min="3846" max="3847" width="16.85546875" style="29" bestFit="1" customWidth="1"/>
    <col min="3848" max="3848" width="15.85546875" style="29" bestFit="1" customWidth="1"/>
    <col min="3849" max="3849" width="0" style="29" hidden="1" customWidth="1"/>
    <col min="3850" max="3850" width="16.85546875" style="29" bestFit="1" customWidth="1"/>
    <col min="3851" max="3852" width="0" style="29" hidden="1" customWidth="1"/>
    <col min="3853" max="3853" width="16.85546875" style="29" bestFit="1" customWidth="1"/>
    <col min="3854" max="3854" width="0" style="29" hidden="1" customWidth="1"/>
    <col min="3855" max="3855" width="23.7109375" style="29" customWidth="1"/>
    <col min="3856" max="3856" width="48.85546875" style="29" customWidth="1"/>
    <col min="3857" max="3857" width="19.140625" style="29" customWidth="1"/>
    <col min="3858" max="3860" width="0" style="29" hidden="1" customWidth="1"/>
    <col min="3861" max="3861" width="15.7109375" style="29" customWidth="1"/>
    <col min="3862" max="3862" width="0" style="29" hidden="1" customWidth="1"/>
    <col min="3863" max="4096" width="9.140625" style="29"/>
    <col min="4097" max="4098" width="3.42578125" style="29" customWidth="1"/>
    <col min="4099" max="4099" width="24" style="29" customWidth="1"/>
    <col min="4100" max="4100" width="45.140625" style="29" bestFit="1" customWidth="1"/>
    <col min="4101" max="4101" width="20.85546875" style="29" bestFit="1" customWidth="1"/>
    <col min="4102" max="4103" width="16.85546875" style="29" bestFit="1" customWidth="1"/>
    <col min="4104" max="4104" width="15.85546875" style="29" bestFit="1" customWidth="1"/>
    <col min="4105" max="4105" width="0" style="29" hidden="1" customWidth="1"/>
    <col min="4106" max="4106" width="16.85546875" style="29" bestFit="1" customWidth="1"/>
    <col min="4107" max="4108" width="0" style="29" hidden="1" customWidth="1"/>
    <col min="4109" max="4109" width="16.85546875" style="29" bestFit="1" customWidth="1"/>
    <col min="4110" max="4110" width="0" style="29" hidden="1" customWidth="1"/>
    <col min="4111" max="4111" width="23.7109375" style="29" customWidth="1"/>
    <col min="4112" max="4112" width="48.85546875" style="29" customWidth="1"/>
    <col min="4113" max="4113" width="19.140625" style="29" customWidth="1"/>
    <col min="4114" max="4116" width="0" style="29" hidden="1" customWidth="1"/>
    <col min="4117" max="4117" width="15.7109375" style="29" customWidth="1"/>
    <col min="4118" max="4118" width="0" style="29" hidden="1" customWidth="1"/>
    <col min="4119" max="4352" width="9.140625" style="29"/>
    <col min="4353" max="4354" width="3.42578125" style="29" customWidth="1"/>
    <col min="4355" max="4355" width="24" style="29" customWidth="1"/>
    <col min="4356" max="4356" width="45.140625" style="29" bestFit="1" customWidth="1"/>
    <col min="4357" max="4357" width="20.85546875" style="29" bestFit="1" customWidth="1"/>
    <col min="4358" max="4359" width="16.85546875" style="29" bestFit="1" customWidth="1"/>
    <col min="4360" max="4360" width="15.85546875" style="29" bestFit="1" customWidth="1"/>
    <col min="4361" max="4361" width="0" style="29" hidden="1" customWidth="1"/>
    <col min="4362" max="4362" width="16.85546875" style="29" bestFit="1" customWidth="1"/>
    <col min="4363" max="4364" width="0" style="29" hidden="1" customWidth="1"/>
    <col min="4365" max="4365" width="16.85546875" style="29" bestFit="1" customWidth="1"/>
    <col min="4366" max="4366" width="0" style="29" hidden="1" customWidth="1"/>
    <col min="4367" max="4367" width="23.7109375" style="29" customWidth="1"/>
    <col min="4368" max="4368" width="48.85546875" style="29" customWidth="1"/>
    <col min="4369" max="4369" width="19.140625" style="29" customWidth="1"/>
    <col min="4370" max="4372" width="0" style="29" hidden="1" customWidth="1"/>
    <col min="4373" max="4373" width="15.7109375" style="29" customWidth="1"/>
    <col min="4374" max="4374" width="0" style="29" hidden="1" customWidth="1"/>
    <col min="4375" max="4608" width="9.140625" style="29"/>
    <col min="4609" max="4610" width="3.42578125" style="29" customWidth="1"/>
    <col min="4611" max="4611" width="24" style="29" customWidth="1"/>
    <col min="4612" max="4612" width="45.140625" style="29" bestFit="1" customWidth="1"/>
    <col min="4613" max="4613" width="20.85546875" style="29" bestFit="1" customWidth="1"/>
    <col min="4614" max="4615" width="16.85546875" style="29" bestFit="1" customWidth="1"/>
    <col min="4616" max="4616" width="15.85546875" style="29" bestFit="1" customWidth="1"/>
    <col min="4617" max="4617" width="0" style="29" hidden="1" customWidth="1"/>
    <col min="4618" max="4618" width="16.85546875" style="29" bestFit="1" customWidth="1"/>
    <col min="4619" max="4620" width="0" style="29" hidden="1" customWidth="1"/>
    <col min="4621" max="4621" width="16.85546875" style="29" bestFit="1" customWidth="1"/>
    <col min="4622" max="4622" width="0" style="29" hidden="1" customWidth="1"/>
    <col min="4623" max="4623" width="23.7109375" style="29" customWidth="1"/>
    <col min="4624" max="4624" width="48.85546875" style="29" customWidth="1"/>
    <col min="4625" max="4625" width="19.140625" style="29" customWidth="1"/>
    <col min="4626" max="4628" width="0" style="29" hidden="1" customWidth="1"/>
    <col min="4629" max="4629" width="15.7109375" style="29" customWidth="1"/>
    <col min="4630" max="4630" width="0" style="29" hidden="1" customWidth="1"/>
    <col min="4631" max="4864" width="9.140625" style="29"/>
    <col min="4865" max="4866" width="3.42578125" style="29" customWidth="1"/>
    <col min="4867" max="4867" width="24" style="29" customWidth="1"/>
    <col min="4868" max="4868" width="45.140625" style="29" bestFit="1" customWidth="1"/>
    <col min="4869" max="4869" width="20.85546875" style="29" bestFit="1" customWidth="1"/>
    <col min="4870" max="4871" width="16.85546875" style="29" bestFit="1" customWidth="1"/>
    <col min="4872" max="4872" width="15.85546875" style="29" bestFit="1" customWidth="1"/>
    <col min="4873" max="4873" width="0" style="29" hidden="1" customWidth="1"/>
    <col min="4874" max="4874" width="16.85546875" style="29" bestFit="1" customWidth="1"/>
    <col min="4875" max="4876" width="0" style="29" hidden="1" customWidth="1"/>
    <col min="4877" max="4877" width="16.85546875" style="29" bestFit="1" customWidth="1"/>
    <col min="4878" max="4878" width="0" style="29" hidden="1" customWidth="1"/>
    <col min="4879" max="4879" width="23.7109375" style="29" customWidth="1"/>
    <col min="4880" max="4880" width="48.85546875" style="29" customWidth="1"/>
    <col min="4881" max="4881" width="19.140625" style="29" customWidth="1"/>
    <col min="4882" max="4884" width="0" style="29" hidden="1" customWidth="1"/>
    <col min="4885" max="4885" width="15.7109375" style="29" customWidth="1"/>
    <col min="4886" max="4886" width="0" style="29" hidden="1" customWidth="1"/>
    <col min="4887" max="5120" width="9.140625" style="29"/>
    <col min="5121" max="5122" width="3.42578125" style="29" customWidth="1"/>
    <col min="5123" max="5123" width="24" style="29" customWidth="1"/>
    <col min="5124" max="5124" width="45.140625" style="29" bestFit="1" customWidth="1"/>
    <col min="5125" max="5125" width="20.85546875" style="29" bestFit="1" customWidth="1"/>
    <col min="5126" max="5127" width="16.85546875" style="29" bestFit="1" customWidth="1"/>
    <col min="5128" max="5128" width="15.85546875" style="29" bestFit="1" customWidth="1"/>
    <col min="5129" max="5129" width="0" style="29" hidden="1" customWidth="1"/>
    <col min="5130" max="5130" width="16.85546875" style="29" bestFit="1" customWidth="1"/>
    <col min="5131" max="5132" width="0" style="29" hidden="1" customWidth="1"/>
    <col min="5133" max="5133" width="16.85546875" style="29" bestFit="1" customWidth="1"/>
    <col min="5134" max="5134" width="0" style="29" hidden="1" customWidth="1"/>
    <col min="5135" max="5135" width="23.7109375" style="29" customWidth="1"/>
    <col min="5136" max="5136" width="48.85546875" style="29" customWidth="1"/>
    <col min="5137" max="5137" width="19.140625" style="29" customWidth="1"/>
    <col min="5138" max="5140" width="0" style="29" hidden="1" customWidth="1"/>
    <col min="5141" max="5141" width="15.7109375" style="29" customWidth="1"/>
    <col min="5142" max="5142" width="0" style="29" hidden="1" customWidth="1"/>
    <col min="5143" max="5376" width="9.140625" style="29"/>
    <col min="5377" max="5378" width="3.42578125" style="29" customWidth="1"/>
    <col min="5379" max="5379" width="24" style="29" customWidth="1"/>
    <col min="5380" max="5380" width="45.140625" style="29" bestFit="1" customWidth="1"/>
    <col min="5381" max="5381" width="20.85546875" style="29" bestFit="1" customWidth="1"/>
    <col min="5382" max="5383" width="16.85546875" style="29" bestFit="1" customWidth="1"/>
    <col min="5384" max="5384" width="15.85546875" style="29" bestFit="1" customWidth="1"/>
    <col min="5385" max="5385" width="0" style="29" hidden="1" customWidth="1"/>
    <col min="5386" max="5386" width="16.85546875" style="29" bestFit="1" customWidth="1"/>
    <col min="5387" max="5388" width="0" style="29" hidden="1" customWidth="1"/>
    <col min="5389" max="5389" width="16.85546875" style="29" bestFit="1" customWidth="1"/>
    <col min="5390" max="5390" width="0" style="29" hidden="1" customWidth="1"/>
    <col min="5391" max="5391" width="23.7109375" style="29" customWidth="1"/>
    <col min="5392" max="5392" width="48.85546875" style="29" customWidth="1"/>
    <col min="5393" max="5393" width="19.140625" style="29" customWidth="1"/>
    <col min="5394" max="5396" width="0" style="29" hidden="1" customWidth="1"/>
    <col min="5397" max="5397" width="15.7109375" style="29" customWidth="1"/>
    <col min="5398" max="5398" width="0" style="29" hidden="1" customWidth="1"/>
    <col min="5399" max="5632" width="9.140625" style="29"/>
    <col min="5633" max="5634" width="3.42578125" style="29" customWidth="1"/>
    <col min="5635" max="5635" width="24" style="29" customWidth="1"/>
    <col min="5636" max="5636" width="45.140625" style="29" bestFit="1" customWidth="1"/>
    <col min="5637" max="5637" width="20.85546875" style="29" bestFit="1" customWidth="1"/>
    <col min="5638" max="5639" width="16.85546875" style="29" bestFit="1" customWidth="1"/>
    <col min="5640" max="5640" width="15.85546875" style="29" bestFit="1" customWidth="1"/>
    <col min="5641" max="5641" width="0" style="29" hidden="1" customWidth="1"/>
    <col min="5642" max="5642" width="16.85546875" style="29" bestFit="1" customWidth="1"/>
    <col min="5643" max="5644" width="0" style="29" hidden="1" customWidth="1"/>
    <col min="5645" max="5645" width="16.85546875" style="29" bestFit="1" customWidth="1"/>
    <col min="5646" max="5646" width="0" style="29" hidden="1" customWidth="1"/>
    <col min="5647" max="5647" width="23.7109375" style="29" customWidth="1"/>
    <col min="5648" max="5648" width="48.85546875" style="29" customWidth="1"/>
    <col min="5649" max="5649" width="19.140625" style="29" customWidth="1"/>
    <col min="5650" max="5652" width="0" style="29" hidden="1" customWidth="1"/>
    <col min="5653" max="5653" width="15.7109375" style="29" customWidth="1"/>
    <col min="5654" max="5654" width="0" style="29" hidden="1" customWidth="1"/>
    <col min="5655" max="5888" width="9.140625" style="29"/>
    <col min="5889" max="5890" width="3.42578125" style="29" customWidth="1"/>
    <col min="5891" max="5891" width="24" style="29" customWidth="1"/>
    <col min="5892" max="5892" width="45.140625" style="29" bestFit="1" customWidth="1"/>
    <col min="5893" max="5893" width="20.85546875" style="29" bestFit="1" customWidth="1"/>
    <col min="5894" max="5895" width="16.85546875" style="29" bestFit="1" customWidth="1"/>
    <col min="5896" max="5896" width="15.85546875" style="29" bestFit="1" customWidth="1"/>
    <col min="5897" max="5897" width="0" style="29" hidden="1" customWidth="1"/>
    <col min="5898" max="5898" width="16.85546875" style="29" bestFit="1" customWidth="1"/>
    <col min="5899" max="5900" width="0" style="29" hidden="1" customWidth="1"/>
    <col min="5901" max="5901" width="16.85546875" style="29" bestFit="1" customWidth="1"/>
    <col min="5902" max="5902" width="0" style="29" hidden="1" customWidth="1"/>
    <col min="5903" max="5903" width="23.7109375" style="29" customWidth="1"/>
    <col min="5904" max="5904" width="48.85546875" style="29" customWidth="1"/>
    <col min="5905" max="5905" width="19.140625" style="29" customWidth="1"/>
    <col min="5906" max="5908" width="0" style="29" hidden="1" customWidth="1"/>
    <col min="5909" max="5909" width="15.7109375" style="29" customWidth="1"/>
    <col min="5910" max="5910" width="0" style="29" hidden="1" customWidth="1"/>
    <col min="5911" max="6144" width="9.140625" style="29"/>
    <col min="6145" max="6146" width="3.42578125" style="29" customWidth="1"/>
    <col min="6147" max="6147" width="24" style="29" customWidth="1"/>
    <col min="6148" max="6148" width="45.140625" style="29" bestFit="1" customWidth="1"/>
    <col min="6149" max="6149" width="20.85546875" style="29" bestFit="1" customWidth="1"/>
    <col min="6150" max="6151" width="16.85546875" style="29" bestFit="1" customWidth="1"/>
    <col min="6152" max="6152" width="15.85546875" style="29" bestFit="1" customWidth="1"/>
    <col min="6153" max="6153" width="0" style="29" hidden="1" customWidth="1"/>
    <col min="6154" max="6154" width="16.85546875" style="29" bestFit="1" customWidth="1"/>
    <col min="6155" max="6156" width="0" style="29" hidden="1" customWidth="1"/>
    <col min="6157" max="6157" width="16.85546875" style="29" bestFit="1" customWidth="1"/>
    <col min="6158" max="6158" width="0" style="29" hidden="1" customWidth="1"/>
    <col min="6159" max="6159" width="23.7109375" style="29" customWidth="1"/>
    <col min="6160" max="6160" width="48.85546875" style="29" customWidth="1"/>
    <col min="6161" max="6161" width="19.140625" style="29" customWidth="1"/>
    <col min="6162" max="6164" width="0" style="29" hidden="1" customWidth="1"/>
    <col min="6165" max="6165" width="15.7109375" style="29" customWidth="1"/>
    <col min="6166" max="6166" width="0" style="29" hidden="1" customWidth="1"/>
    <col min="6167" max="6400" width="9.140625" style="29"/>
    <col min="6401" max="6402" width="3.42578125" style="29" customWidth="1"/>
    <col min="6403" max="6403" width="24" style="29" customWidth="1"/>
    <col min="6404" max="6404" width="45.140625" style="29" bestFit="1" customWidth="1"/>
    <col min="6405" max="6405" width="20.85546875" style="29" bestFit="1" customWidth="1"/>
    <col min="6406" max="6407" width="16.85546875" style="29" bestFit="1" customWidth="1"/>
    <col min="6408" max="6408" width="15.85546875" style="29" bestFit="1" customWidth="1"/>
    <col min="6409" max="6409" width="0" style="29" hidden="1" customWidth="1"/>
    <col min="6410" max="6410" width="16.85546875" style="29" bestFit="1" customWidth="1"/>
    <col min="6411" max="6412" width="0" style="29" hidden="1" customWidth="1"/>
    <col min="6413" max="6413" width="16.85546875" style="29" bestFit="1" customWidth="1"/>
    <col min="6414" max="6414" width="0" style="29" hidden="1" customWidth="1"/>
    <col min="6415" max="6415" width="23.7109375" style="29" customWidth="1"/>
    <col min="6416" max="6416" width="48.85546875" style="29" customWidth="1"/>
    <col min="6417" max="6417" width="19.140625" style="29" customWidth="1"/>
    <col min="6418" max="6420" width="0" style="29" hidden="1" customWidth="1"/>
    <col min="6421" max="6421" width="15.7109375" style="29" customWidth="1"/>
    <col min="6422" max="6422" width="0" style="29" hidden="1" customWidth="1"/>
    <col min="6423" max="6656" width="9.140625" style="29"/>
    <col min="6657" max="6658" width="3.42578125" style="29" customWidth="1"/>
    <col min="6659" max="6659" width="24" style="29" customWidth="1"/>
    <col min="6660" max="6660" width="45.140625" style="29" bestFit="1" customWidth="1"/>
    <col min="6661" max="6661" width="20.85546875" style="29" bestFit="1" customWidth="1"/>
    <col min="6662" max="6663" width="16.85546875" style="29" bestFit="1" customWidth="1"/>
    <col min="6664" max="6664" width="15.85546875" style="29" bestFit="1" customWidth="1"/>
    <col min="6665" max="6665" width="0" style="29" hidden="1" customWidth="1"/>
    <col min="6666" max="6666" width="16.85546875" style="29" bestFit="1" customWidth="1"/>
    <col min="6667" max="6668" width="0" style="29" hidden="1" customWidth="1"/>
    <col min="6669" max="6669" width="16.85546875" style="29" bestFit="1" customWidth="1"/>
    <col min="6670" max="6670" width="0" style="29" hidden="1" customWidth="1"/>
    <col min="6671" max="6671" width="23.7109375" style="29" customWidth="1"/>
    <col min="6672" max="6672" width="48.85546875" style="29" customWidth="1"/>
    <col min="6673" max="6673" width="19.140625" style="29" customWidth="1"/>
    <col min="6674" max="6676" width="0" style="29" hidden="1" customWidth="1"/>
    <col min="6677" max="6677" width="15.7109375" style="29" customWidth="1"/>
    <col min="6678" max="6678" width="0" style="29" hidden="1" customWidth="1"/>
    <col min="6679" max="6912" width="9.140625" style="29"/>
    <col min="6913" max="6914" width="3.42578125" style="29" customWidth="1"/>
    <col min="6915" max="6915" width="24" style="29" customWidth="1"/>
    <col min="6916" max="6916" width="45.140625" style="29" bestFit="1" customWidth="1"/>
    <col min="6917" max="6917" width="20.85546875" style="29" bestFit="1" customWidth="1"/>
    <col min="6918" max="6919" width="16.85546875" style="29" bestFit="1" customWidth="1"/>
    <col min="6920" max="6920" width="15.85546875" style="29" bestFit="1" customWidth="1"/>
    <col min="6921" max="6921" width="0" style="29" hidden="1" customWidth="1"/>
    <col min="6922" max="6922" width="16.85546875" style="29" bestFit="1" customWidth="1"/>
    <col min="6923" max="6924" width="0" style="29" hidden="1" customWidth="1"/>
    <col min="6925" max="6925" width="16.85546875" style="29" bestFit="1" customWidth="1"/>
    <col min="6926" max="6926" width="0" style="29" hidden="1" customWidth="1"/>
    <col min="6927" max="6927" width="23.7109375" style="29" customWidth="1"/>
    <col min="6928" max="6928" width="48.85546875" style="29" customWidth="1"/>
    <col min="6929" max="6929" width="19.140625" style="29" customWidth="1"/>
    <col min="6930" max="6932" width="0" style="29" hidden="1" customWidth="1"/>
    <col min="6933" max="6933" width="15.7109375" style="29" customWidth="1"/>
    <col min="6934" max="6934" width="0" style="29" hidden="1" customWidth="1"/>
    <col min="6935" max="7168" width="9.140625" style="29"/>
    <col min="7169" max="7170" width="3.42578125" style="29" customWidth="1"/>
    <col min="7171" max="7171" width="24" style="29" customWidth="1"/>
    <col min="7172" max="7172" width="45.140625" style="29" bestFit="1" customWidth="1"/>
    <col min="7173" max="7173" width="20.85546875" style="29" bestFit="1" customWidth="1"/>
    <col min="7174" max="7175" width="16.85546875" style="29" bestFit="1" customWidth="1"/>
    <col min="7176" max="7176" width="15.85546875" style="29" bestFit="1" customWidth="1"/>
    <col min="7177" max="7177" width="0" style="29" hidden="1" customWidth="1"/>
    <col min="7178" max="7178" width="16.85546875" style="29" bestFit="1" customWidth="1"/>
    <col min="7179" max="7180" width="0" style="29" hidden="1" customWidth="1"/>
    <col min="7181" max="7181" width="16.85546875" style="29" bestFit="1" customWidth="1"/>
    <col min="7182" max="7182" width="0" style="29" hidden="1" customWidth="1"/>
    <col min="7183" max="7183" width="23.7109375" style="29" customWidth="1"/>
    <col min="7184" max="7184" width="48.85546875" style="29" customWidth="1"/>
    <col min="7185" max="7185" width="19.140625" style="29" customWidth="1"/>
    <col min="7186" max="7188" width="0" style="29" hidden="1" customWidth="1"/>
    <col min="7189" max="7189" width="15.7109375" style="29" customWidth="1"/>
    <col min="7190" max="7190" width="0" style="29" hidden="1" customWidth="1"/>
    <col min="7191" max="7424" width="9.140625" style="29"/>
    <col min="7425" max="7426" width="3.42578125" style="29" customWidth="1"/>
    <col min="7427" max="7427" width="24" style="29" customWidth="1"/>
    <col min="7428" max="7428" width="45.140625" style="29" bestFit="1" customWidth="1"/>
    <col min="7429" max="7429" width="20.85546875" style="29" bestFit="1" customWidth="1"/>
    <col min="7430" max="7431" width="16.85546875" style="29" bestFit="1" customWidth="1"/>
    <col min="7432" max="7432" width="15.85546875" style="29" bestFit="1" customWidth="1"/>
    <col min="7433" max="7433" width="0" style="29" hidden="1" customWidth="1"/>
    <col min="7434" max="7434" width="16.85546875" style="29" bestFit="1" customWidth="1"/>
    <col min="7435" max="7436" width="0" style="29" hidden="1" customWidth="1"/>
    <col min="7437" max="7437" width="16.85546875" style="29" bestFit="1" customWidth="1"/>
    <col min="7438" max="7438" width="0" style="29" hidden="1" customWidth="1"/>
    <col min="7439" max="7439" width="23.7109375" style="29" customWidth="1"/>
    <col min="7440" max="7440" width="48.85546875" style="29" customWidth="1"/>
    <col min="7441" max="7441" width="19.140625" style="29" customWidth="1"/>
    <col min="7442" max="7444" width="0" style="29" hidden="1" customWidth="1"/>
    <col min="7445" max="7445" width="15.7109375" style="29" customWidth="1"/>
    <col min="7446" max="7446" width="0" style="29" hidden="1" customWidth="1"/>
    <col min="7447" max="7680" width="9.140625" style="29"/>
    <col min="7681" max="7682" width="3.42578125" style="29" customWidth="1"/>
    <col min="7683" max="7683" width="24" style="29" customWidth="1"/>
    <col min="7684" max="7684" width="45.140625" style="29" bestFit="1" customWidth="1"/>
    <col min="7685" max="7685" width="20.85546875" style="29" bestFit="1" customWidth="1"/>
    <col min="7686" max="7687" width="16.85546875" style="29" bestFit="1" customWidth="1"/>
    <col min="7688" max="7688" width="15.85546875" style="29" bestFit="1" customWidth="1"/>
    <col min="7689" max="7689" width="0" style="29" hidden="1" customWidth="1"/>
    <col min="7690" max="7690" width="16.85546875" style="29" bestFit="1" customWidth="1"/>
    <col min="7691" max="7692" width="0" style="29" hidden="1" customWidth="1"/>
    <col min="7693" max="7693" width="16.85546875" style="29" bestFit="1" customWidth="1"/>
    <col min="7694" max="7694" width="0" style="29" hidden="1" customWidth="1"/>
    <col min="7695" max="7695" width="23.7109375" style="29" customWidth="1"/>
    <col min="7696" max="7696" width="48.85546875" style="29" customWidth="1"/>
    <col min="7697" max="7697" width="19.140625" style="29" customWidth="1"/>
    <col min="7698" max="7700" width="0" style="29" hidden="1" customWidth="1"/>
    <col min="7701" max="7701" width="15.7109375" style="29" customWidth="1"/>
    <col min="7702" max="7702" width="0" style="29" hidden="1" customWidth="1"/>
    <col min="7703" max="7936" width="9.140625" style="29"/>
    <col min="7937" max="7938" width="3.42578125" style="29" customWidth="1"/>
    <col min="7939" max="7939" width="24" style="29" customWidth="1"/>
    <col min="7940" max="7940" width="45.140625" style="29" bestFit="1" customWidth="1"/>
    <col min="7941" max="7941" width="20.85546875" style="29" bestFit="1" customWidth="1"/>
    <col min="7942" max="7943" width="16.85546875" style="29" bestFit="1" customWidth="1"/>
    <col min="7944" max="7944" width="15.85546875" style="29" bestFit="1" customWidth="1"/>
    <col min="7945" max="7945" width="0" style="29" hidden="1" customWidth="1"/>
    <col min="7946" max="7946" width="16.85546875" style="29" bestFit="1" customWidth="1"/>
    <col min="7947" max="7948" width="0" style="29" hidden="1" customWidth="1"/>
    <col min="7949" max="7949" width="16.85546875" style="29" bestFit="1" customWidth="1"/>
    <col min="7950" max="7950" width="0" style="29" hidden="1" customWidth="1"/>
    <col min="7951" max="7951" width="23.7109375" style="29" customWidth="1"/>
    <col min="7952" max="7952" width="48.85546875" style="29" customWidth="1"/>
    <col min="7953" max="7953" width="19.140625" style="29" customWidth="1"/>
    <col min="7954" max="7956" width="0" style="29" hidden="1" customWidth="1"/>
    <col min="7957" max="7957" width="15.7109375" style="29" customWidth="1"/>
    <col min="7958" max="7958" width="0" style="29" hidden="1" customWidth="1"/>
    <col min="7959" max="8192" width="9.140625" style="29"/>
    <col min="8193" max="8194" width="3.42578125" style="29" customWidth="1"/>
    <col min="8195" max="8195" width="24" style="29" customWidth="1"/>
    <col min="8196" max="8196" width="45.140625" style="29" bestFit="1" customWidth="1"/>
    <col min="8197" max="8197" width="20.85546875" style="29" bestFit="1" customWidth="1"/>
    <col min="8198" max="8199" width="16.85546875" style="29" bestFit="1" customWidth="1"/>
    <col min="8200" max="8200" width="15.85546875" style="29" bestFit="1" customWidth="1"/>
    <col min="8201" max="8201" width="0" style="29" hidden="1" customWidth="1"/>
    <col min="8202" max="8202" width="16.85546875" style="29" bestFit="1" customWidth="1"/>
    <col min="8203" max="8204" width="0" style="29" hidden="1" customWidth="1"/>
    <col min="8205" max="8205" width="16.85546875" style="29" bestFit="1" customWidth="1"/>
    <col min="8206" max="8206" width="0" style="29" hidden="1" customWidth="1"/>
    <col min="8207" max="8207" width="23.7109375" style="29" customWidth="1"/>
    <col min="8208" max="8208" width="48.85546875" style="29" customWidth="1"/>
    <col min="8209" max="8209" width="19.140625" style="29" customWidth="1"/>
    <col min="8210" max="8212" width="0" style="29" hidden="1" customWidth="1"/>
    <col min="8213" max="8213" width="15.7109375" style="29" customWidth="1"/>
    <col min="8214" max="8214" width="0" style="29" hidden="1" customWidth="1"/>
    <col min="8215" max="8448" width="9.140625" style="29"/>
    <col min="8449" max="8450" width="3.42578125" style="29" customWidth="1"/>
    <col min="8451" max="8451" width="24" style="29" customWidth="1"/>
    <col min="8452" max="8452" width="45.140625" style="29" bestFit="1" customWidth="1"/>
    <col min="8453" max="8453" width="20.85546875" style="29" bestFit="1" customWidth="1"/>
    <col min="8454" max="8455" width="16.85546875" style="29" bestFit="1" customWidth="1"/>
    <col min="8456" max="8456" width="15.85546875" style="29" bestFit="1" customWidth="1"/>
    <col min="8457" max="8457" width="0" style="29" hidden="1" customWidth="1"/>
    <col min="8458" max="8458" width="16.85546875" style="29" bestFit="1" customWidth="1"/>
    <col min="8459" max="8460" width="0" style="29" hidden="1" customWidth="1"/>
    <col min="8461" max="8461" width="16.85546875" style="29" bestFit="1" customWidth="1"/>
    <col min="8462" max="8462" width="0" style="29" hidden="1" customWidth="1"/>
    <col min="8463" max="8463" width="23.7109375" style="29" customWidth="1"/>
    <col min="8464" max="8464" width="48.85546875" style="29" customWidth="1"/>
    <col min="8465" max="8465" width="19.140625" style="29" customWidth="1"/>
    <col min="8466" max="8468" width="0" style="29" hidden="1" customWidth="1"/>
    <col min="8469" max="8469" width="15.7109375" style="29" customWidth="1"/>
    <col min="8470" max="8470" width="0" style="29" hidden="1" customWidth="1"/>
    <col min="8471" max="8704" width="9.140625" style="29"/>
    <col min="8705" max="8706" width="3.42578125" style="29" customWidth="1"/>
    <col min="8707" max="8707" width="24" style="29" customWidth="1"/>
    <col min="8708" max="8708" width="45.140625" style="29" bestFit="1" customWidth="1"/>
    <col min="8709" max="8709" width="20.85546875" style="29" bestFit="1" customWidth="1"/>
    <col min="8710" max="8711" width="16.85546875" style="29" bestFit="1" customWidth="1"/>
    <col min="8712" max="8712" width="15.85546875" style="29" bestFit="1" customWidth="1"/>
    <col min="8713" max="8713" width="0" style="29" hidden="1" customWidth="1"/>
    <col min="8714" max="8714" width="16.85546875" style="29" bestFit="1" customWidth="1"/>
    <col min="8715" max="8716" width="0" style="29" hidden="1" customWidth="1"/>
    <col min="8717" max="8717" width="16.85546875" style="29" bestFit="1" customWidth="1"/>
    <col min="8718" max="8718" width="0" style="29" hidden="1" customWidth="1"/>
    <col min="8719" max="8719" width="23.7109375" style="29" customWidth="1"/>
    <col min="8720" max="8720" width="48.85546875" style="29" customWidth="1"/>
    <col min="8721" max="8721" width="19.140625" style="29" customWidth="1"/>
    <col min="8722" max="8724" width="0" style="29" hidden="1" customWidth="1"/>
    <col min="8725" max="8725" width="15.7109375" style="29" customWidth="1"/>
    <col min="8726" max="8726" width="0" style="29" hidden="1" customWidth="1"/>
    <col min="8727" max="8960" width="9.140625" style="29"/>
    <col min="8961" max="8962" width="3.42578125" style="29" customWidth="1"/>
    <col min="8963" max="8963" width="24" style="29" customWidth="1"/>
    <col min="8964" max="8964" width="45.140625" style="29" bestFit="1" customWidth="1"/>
    <col min="8965" max="8965" width="20.85546875" style="29" bestFit="1" customWidth="1"/>
    <col min="8966" max="8967" width="16.85546875" style="29" bestFit="1" customWidth="1"/>
    <col min="8968" max="8968" width="15.85546875" style="29" bestFit="1" customWidth="1"/>
    <col min="8969" max="8969" width="0" style="29" hidden="1" customWidth="1"/>
    <col min="8970" max="8970" width="16.85546875" style="29" bestFit="1" customWidth="1"/>
    <col min="8971" max="8972" width="0" style="29" hidden="1" customWidth="1"/>
    <col min="8973" max="8973" width="16.85546875" style="29" bestFit="1" customWidth="1"/>
    <col min="8974" max="8974" width="0" style="29" hidden="1" customWidth="1"/>
    <col min="8975" max="8975" width="23.7109375" style="29" customWidth="1"/>
    <col min="8976" max="8976" width="48.85546875" style="29" customWidth="1"/>
    <col min="8977" max="8977" width="19.140625" style="29" customWidth="1"/>
    <col min="8978" max="8980" width="0" style="29" hidden="1" customWidth="1"/>
    <col min="8981" max="8981" width="15.7109375" style="29" customWidth="1"/>
    <col min="8982" max="8982" width="0" style="29" hidden="1" customWidth="1"/>
    <col min="8983" max="9216" width="9.140625" style="29"/>
    <col min="9217" max="9218" width="3.42578125" style="29" customWidth="1"/>
    <col min="9219" max="9219" width="24" style="29" customWidth="1"/>
    <col min="9220" max="9220" width="45.140625" style="29" bestFit="1" customWidth="1"/>
    <col min="9221" max="9221" width="20.85546875" style="29" bestFit="1" customWidth="1"/>
    <col min="9222" max="9223" width="16.85546875" style="29" bestFit="1" customWidth="1"/>
    <col min="9224" max="9224" width="15.85546875" style="29" bestFit="1" customWidth="1"/>
    <col min="9225" max="9225" width="0" style="29" hidden="1" customWidth="1"/>
    <col min="9226" max="9226" width="16.85546875" style="29" bestFit="1" customWidth="1"/>
    <col min="9227" max="9228" width="0" style="29" hidden="1" customWidth="1"/>
    <col min="9229" max="9229" width="16.85546875" style="29" bestFit="1" customWidth="1"/>
    <col min="9230" max="9230" width="0" style="29" hidden="1" customWidth="1"/>
    <col min="9231" max="9231" width="23.7109375" style="29" customWidth="1"/>
    <col min="9232" max="9232" width="48.85546875" style="29" customWidth="1"/>
    <col min="9233" max="9233" width="19.140625" style="29" customWidth="1"/>
    <col min="9234" max="9236" width="0" style="29" hidden="1" customWidth="1"/>
    <col min="9237" max="9237" width="15.7109375" style="29" customWidth="1"/>
    <col min="9238" max="9238" width="0" style="29" hidden="1" customWidth="1"/>
    <col min="9239" max="9472" width="9.140625" style="29"/>
    <col min="9473" max="9474" width="3.42578125" style="29" customWidth="1"/>
    <col min="9475" max="9475" width="24" style="29" customWidth="1"/>
    <col min="9476" max="9476" width="45.140625" style="29" bestFit="1" customWidth="1"/>
    <col min="9477" max="9477" width="20.85546875" style="29" bestFit="1" customWidth="1"/>
    <col min="9478" max="9479" width="16.85546875" style="29" bestFit="1" customWidth="1"/>
    <col min="9480" max="9480" width="15.85546875" style="29" bestFit="1" customWidth="1"/>
    <col min="9481" max="9481" width="0" style="29" hidden="1" customWidth="1"/>
    <col min="9482" max="9482" width="16.85546875" style="29" bestFit="1" customWidth="1"/>
    <col min="9483" max="9484" width="0" style="29" hidden="1" customWidth="1"/>
    <col min="9485" max="9485" width="16.85546875" style="29" bestFit="1" customWidth="1"/>
    <col min="9486" max="9486" width="0" style="29" hidden="1" customWidth="1"/>
    <col min="9487" max="9487" width="23.7109375" style="29" customWidth="1"/>
    <col min="9488" max="9488" width="48.85546875" style="29" customWidth="1"/>
    <col min="9489" max="9489" width="19.140625" style="29" customWidth="1"/>
    <col min="9490" max="9492" width="0" style="29" hidden="1" customWidth="1"/>
    <col min="9493" max="9493" width="15.7109375" style="29" customWidth="1"/>
    <col min="9494" max="9494" width="0" style="29" hidden="1" customWidth="1"/>
    <col min="9495" max="9728" width="9.140625" style="29"/>
    <col min="9729" max="9730" width="3.42578125" style="29" customWidth="1"/>
    <col min="9731" max="9731" width="24" style="29" customWidth="1"/>
    <col min="9732" max="9732" width="45.140625" style="29" bestFit="1" customWidth="1"/>
    <col min="9733" max="9733" width="20.85546875" style="29" bestFit="1" customWidth="1"/>
    <col min="9734" max="9735" width="16.85546875" style="29" bestFit="1" customWidth="1"/>
    <col min="9736" max="9736" width="15.85546875" style="29" bestFit="1" customWidth="1"/>
    <col min="9737" max="9737" width="0" style="29" hidden="1" customWidth="1"/>
    <col min="9738" max="9738" width="16.85546875" style="29" bestFit="1" customWidth="1"/>
    <col min="9739" max="9740" width="0" style="29" hidden="1" customWidth="1"/>
    <col min="9741" max="9741" width="16.85546875" style="29" bestFit="1" customWidth="1"/>
    <col min="9742" max="9742" width="0" style="29" hidden="1" customWidth="1"/>
    <col min="9743" max="9743" width="23.7109375" style="29" customWidth="1"/>
    <col min="9744" max="9744" width="48.85546875" style="29" customWidth="1"/>
    <col min="9745" max="9745" width="19.140625" style="29" customWidth="1"/>
    <col min="9746" max="9748" width="0" style="29" hidden="1" customWidth="1"/>
    <col min="9749" max="9749" width="15.7109375" style="29" customWidth="1"/>
    <col min="9750" max="9750" width="0" style="29" hidden="1" customWidth="1"/>
    <col min="9751" max="9984" width="9.140625" style="29"/>
    <col min="9985" max="9986" width="3.42578125" style="29" customWidth="1"/>
    <col min="9987" max="9987" width="24" style="29" customWidth="1"/>
    <col min="9988" max="9988" width="45.140625" style="29" bestFit="1" customWidth="1"/>
    <col min="9989" max="9989" width="20.85546875" style="29" bestFit="1" customWidth="1"/>
    <col min="9990" max="9991" width="16.85546875" style="29" bestFit="1" customWidth="1"/>
    <col min="9992" max="9992" width="15.85546875" style="29" bestFit="1" customWidth="1"/>
    <col min="9993" max="9993" width="0" style="29" hidden="1" customWidth="1"/>
    <col min="9994" max="9994" width="16.85546875" style="29" bestFit="1" customWidth="1"/>
    <col min="9995" max="9996" width="0" style="29" hidden="1" customWidth="1"/>
    <col min="9997" max="9997" width="16.85546875" style="29" bestFit="1" customWidth="1"/>
    <col min="9998" max="9998" width="0" style="29" hidden="1" customWidth="1"/>
    <col min="9999" max="9999" width="23.7109375" style="29" customWidth="1"/>
    <col min="10000" max="10000" width="48.85546875" style="29" customWidth="1"/>
    <col min="10001" max="10001" width="19.140625" style="29" customWidth="1"/>
    <col min="10002" max="10004" width="0" style="29" hidden="1" customWidth="1"/>
    <col min="10005" max="10005" width="15.7109375" style="29" customWidth="1"/>
    <col min="10006" max="10006" width="0" style="29" hidden="1" customWidth="1"/>
    <col min="10007" max="10240" width="9.140625" style="29"/>
    <col min="10241" max="10242" width="3.42578125" style="29" customWidth="1"/>
    <col min="10243" max="10243" width="24" style="29" customWidth="1"/>
    <col min="10244" max="10244" width="45.140625" style="29" bestFit="1" customWidth="1"/>
    <col min="10245" max="10245" width="20.85546875" style="29" bestFit="1" customWidth="1"/>
    <col min="10246" max="10247" width="16.85546875" style="29" bestFit="1" customWidth="1"/>
    <col min="10248" max="10248" width="15.85546875" style="29" bestFit="1" customWidth="1"/>
    <col min="10249" max="10249" width="0" style="29" hidden="1" customWidth="1"/>
    <col min="10250" max="10250" width="16.85546875" style="29" bestFit="1" customWidth="1"/>
    <col min="10251" max="10252" width="0" style="29" hidden="1" customWidth="1"/>
    <col min="10253" max="10253" width="16.85546875" style="29" bestFit="1" customWidth="1"/>
    <col min="10254" max="10254" width="0" style="29" hidden="1" customWidth="1"/>
    <col min="10255" max="10255" width="23.7109375" style="29" customWidth="1"/>
    <col min="10256" max="10256" width="48.85546875" style="29" customWidth="1"/>
    <col min="10257" max="10257" width="19.140625" style="29" customWidth="1"/>
    <col min="10258" max="10260" width="0" style="29" hidden="1" customWidth="1"/>
    <col min="10261" max="10261" width="15.7109375" style="29" customWidth="1"/>
    <col min="10262" max="10262" width="0" style="29" hidden="1" customWidth="1"/>
    <col min="10263" max="10496" width="9.140625" style="29"/>
    <col min="10497" max="10498" width="3.42578125" style="29" customWidth="1"/>
    <col min="10499" max="10499" width="24" style="29" customWidth="1"/>
    <col min="10500" max="10500" width="45.140625" style="29" bestFit="1" customWidth="1"/>
    <col min="10501" max="10501" width="20.85546875" style="29" bestFit="1" customWidth="1"/>
    <col min="10502" max="10503" width="16.85546875" style="29" bestFit="1" customWidth="1"/>
    <col min="10504" max="10504" width="15.85546875" style="29" bestFit="1" customWidth="1"/>
    <col min="10505" max="10505" width="0" style="29" hidden="1" customWidth="1"/>
    <col min="10506" max="10506" width="16.85546875" style="29" bestFit="1" customWidth="1"/>
    <col min="10507" max="10508" width="0" style="29" hidden="1" customWidth="1"/>
    <col min="10509" max="10509" width="16.85546875" style="29" bestFit="1" customWidth="1"/>
    <col min="10510" max="10510" width="0" style="29" hidden="1" customWidth="1"/>
    <col min="10511" max="10511" width="23.7109375" style="29" customWidth="1"/>
    <col min="10512" max="10512" width="48.85546875" style="29" customWidth="1"/>
    <col min="10513" max="10513" width="19.140625" style="29" customWidth="1"/>
    <col min="10514" max="10516" width="0" style="29" hidden="1" customWidth="1"/>
    <col min="10517" max="10517" width="15.7109375" style="29" customWidth="1"/>
    <col min="10518" max="10518" width="0" style="29" hidden="1" customWidth="1"/>
    <col min="10519" max="10752" width="9.140625" style="29"/>
    <col min="10753" max="10754" width="3.42578125" style="29" customWidth="1"/>
    <col min="10755" max="10755" width="24" style="29" customWidth="1"/>
    <col min="10756" max="10756" width="45.140625" style="29" bestFit="1" customWidth="1"/>
    <col min="10757" max="10757" width="20.85546875" style="29" bestFit="1" customWidth="1"/>
    <col min="10758" max="10759" width="16.85546875" style="29" bestFit="1" customWidth="1"/>
    <col min="10760" max="10760" width="15.85546875" style="29" bestFit="1" customWidth="1"/>
    <col min="10761" max="10761" width="0" style="29" hidden="1" customWidth="1"/>
    <col min="10762" max="10762" width="16.85546875" style="29" bestFit="1" customWidth="1"/>
    <col min="10763" max="10764" width="0" style="29" hidden="1" customWidth="1"/>
    <col min="10765" max="10765" width="16.85546875" style="29" bestFit="1" customWidth="1"/>
    <col min="10766" max="10766" width="0" style="29" hidden="1" customWidth="1"/>
    <col min="10767" max="10767" width="23.7109375" style="29" customWidth="1"/>
    <col min="10768" max="10768" width="48.85546875" style="29" customWidth="1"/>
    <col min="10769" max="10769" width="19.140625" style="29" customWidth="1"/>
    <col min="10770" max="10772" width="0" style="29" hidden="1" customWidth="1"/>
    <col min="10773" max="10773" width="15.7109375" style="29" customWidth="1"/>
    <col min="10774" max="10774" width="0" style="29" hidden="1" customWidth="1"/>
    <col min="10775" max="11008" width="9.140625" style="29"/>
    <col min="11009" max="11010" width="3.42578125" style="29" customWidth="1"/>
    <col min="11011" max="11011" width="24" style="29" customWidth="1"/>
    <col min="11012" max="11012" width="45.140625" style="29" bestFit="1" customWidth="1"/>
    <col min="11013" max="11013" width="20.85546875" style="29" bestFit="1" customWidth="1"/>
    <col min="11014" max="11015" width="16.85546875" style="29" bestFit="1" customWidth="1"/>
    <col min="11016" max="11016" width="15.85546875" style="29" bestFit="1" customWidth="1"/>
    <col min="11017" max="11017" width="0" style="29" hidden="1" customWidth="1"/>
    <col min="11018" max="11018" width="16.85546875" style="29" bestFit="1" customWidth="1"/>
    <col min="11019" max="11020" width="0" style="29" hidden="1" customWidth="1"/>
    <col min="11021" max="11021" width="16.85546875" style="29" bestFit="1" customWidth="1"/>
    <col min="11022" max="11022" width="0" style="29" hidden="1" customWidth="1"/>
    <col min="11023" max="11023" width="23.7109375" style="29" customWidth="1"/>
    <col min="11024" max="11024" width="48.85546875" style="29" customWidth="1"/>
    <col min="11025" max="11025" width="19.140625" style="29" customWidth="1"/>
    <col min="11026" max="11028" width="0" style="29" hidden="1" customWidth="1"/>
    <col min="11029" max="11029" width="15.7109375" style="29" customWidth="1"/>
    <col min="11030" max="11030" width="0" style="29" hidden="1" customWidth="1"/>
    <col min="11031" max="11264" width="9.140625" style="29"/>
    <col min="11265" max="11266" width="3.42578125" style="29" customWidth="1"/>
    <col min="11267" max="11267" width="24" style="29" customWidth="1"/>
    <col min="11268" max="11268" width="45.140625" style="29" bestFit="1" customWidth="1"/>
    <col min="11269" max="11269" width="20.85546875" style="29" bestFit="1" customWidth="1"/>
    <col min="11270" max="11271" width="16.85546875" style="29" bestFit="1" customWidth="1"/>
    <col min="11272" max="11272" width="15.85546875" style="29" bestFit="1" customWidth="1"/>
    <col min="11273" max="11273" width="0" style="29" hidden="1" customWidth="1"/>
    <col min="11274" max="11274" width="16.85546875" style="29" bestFit="1" customWidth="1"/>
    <col min="11275" max="11276" width="0" style="29" hidden="1" customWidth="1"/>
    <col min="11277" max="11277" width="16.85546875" style="29" bestFit="1" customWidth="1"/>
    <col min="11278" max="11278" width="0" style="29" hidden="1" customWidth="1"/>
    <col min="11279" max="11279" width="23.7109375" style="29" customWidth="1"/>
    <col min="11280" max="11280" width="48.85546875" style="29" customWidth="1"/>
    <col min="11281" max="11281" width="19.140625" style="29" customWidth="1"/>
    <col min="11282" max="11284" width="0" style="29" hidden="1" customWidth="1"/>
    <col min="11285" max="11285" width="15.7109375" style="29" customWidth="1"/>
    <col min="11286" max="11286" width="0" style="29" hidden="1" customWidth="1"/>
    <col min="11287" max="11520" width="9.140625" style="29"/>
    <col min="11521" max="11522" width="3.42578125" style="29" customWidth="1"/>
    <col min="11523" max="11523" width="24" style="29" customWidth="1"/>
    <col min="11524" max="11524" width="45.140625" style="29" bestFit="1" customWidth="1"/>
    <col min="11525" max="11525" width="20.85546875" style="29" bestFit="1" customWidth="1"/>
    <col min="11526" max="11527" width="16.85546875" style="29" bestFit="1" customWidth="1"/>
    <col min="11528" max="11528" width="15.85546875" style="29" bestFit="1" customWidth="1"/>
    <col min="11529" max="11529" width="0" style="29" hidden="1" customWidth="1"/>
    <col min="11530" max="11530" width="16.85546875" style="29" bestFit="1" customWidth="1"/>
    <col min="11531" max="11532" width="0" style="29" hidden="1" customWidth="1"/>
    <col min="11533" max="11533" width="16.85546875" style="29" bestFit="1" customWidth="1"/>
    <col min="11534" max="11534" width="0" style="29" hidden="1" customWidth="1"/>
    <col min="11535" max="11535" width="23.7109375" style="29" customWidth="1"/>
    <col min="11536" max="11536" width="48.85546875" style="29" customWidth="1"/>
    <col min="11537" max="11537" width="19.140625" style="29" customWidth="1"/>
    <col min="11538" max="11540" width="0" style="29" hidden="1" customWidth="1"/>
    <col min="11541" max="11541" width="15.7109375" style="29" customWidth="1"/>
    <col min="11542" max="11542" width="0" style="29" hidden="1" customWidth="1"/>
    <col min="11543" max="11776" width="9.140625" style="29"/>
    <col min="11777" max="11778" width="3.42578125" style="29" customWidth="1"/>
    <col min="11779" max="11779" width="24" style="29" customWidth="1"/>
    <col min="11780" max="11780" width="45.140625" style="29" bestFit="1" customWidth="1"/>
    <col min="11781" max="11781" width="20.85546875" style="29" bestFit="1" customWidth="1"/>
    <col min="11782" max="11783" width="16.85546875" style="29" bestFit="1" customWidth="1"/>
    <col min="11784" max="11784" width="15.85546875" style="29" bestFit="1" customWidth="1"/>
    <col min="11785" max="11785" width="0" style="29" hidden="1" customWidth="1"/>
    <col min="11786" max="11786" width="16.85546875" style="29" bestFit="1" customWidth="1"/>
    <col min="11787" max="11788" width="0" style="29" hidden="1" customWidth="1"/>
    <col min="11789" max="11789" width="16.85546875" style="29" bestFit="1" customWidth="1"/>
    <col min="11790" max="11790" width="0" style="29" hidden="1" customWidth="1"/>
    <col min="11791" max="11791" width="23.7109375" style="29" customWidth="1"/>
    <col min="11792" max="11792" width="48.85546875" style="29" customWidth="1"/>
    <col min="11793" max="11793" width="19.140625" style="29" customWidth="1"/>
    <col min="11794" max="11796" width="0" style="29" hidden="1" customWidth="1"/>
    <col min="11797" max="11797" width="15.7109375" style="29" customWidth="1"/>
    <col min="11798" max="11798" width="0" style="29" hidden="1" customWidth="1"/>
    <col min="11799" max="12032" width="9.140625" style="29"/>
    <col min="12033" max="12034" width="3.42578125" style="29" customWidth="1"/>
    <col min="12035" max="12035" width="24" style="29" customWidth="1"/>
    <col min="12036" max="12036" width="45.140625" style="29" bestFit="1" customWidth="1"/>
    <col min="12037" max="12037" width="20.85546875" style="29" bestFit="1" customWidth="1"/>
    <col min="12038" max="12039" width="16.85546875" style="29" bestFit="1" customWidth="1"/>
    <col min="12040" max="12040" width="15.85546875" style="29" bestFit="1" customWidth="1"/>
    <col min="12041" max="12041" width="0" style="29" hidden="1" customWidth="1"/>
    <col min="12042" max="12042" width="16.85546875" style="29" bestFit="1" customWidth="1"/>
    <col min="12043" max="12044" width="0" style="29" hidden="1" customWidth="1"/>
    <col min="12045" max="12045" width="16.85546875" style="29" bestFit="1" customWidth="1"/>
    <col min="12046" max="12046" width="0" style="29" hidden="1" customWidth="1"/>
    <col min="12047" max="12047" width="23.7109375" style="29" customWidth="1"/>
    <col min="12048" max="12048" width="48.85546875" style="29" customWidth="1"/>
    <col min="12049" max="12049" width="19.140625" style="29" customWidth="1"/>
    <col min="12050" max="12052" width="0" style="29" hidden="1" customWidth="1"/>
    <col min="12053" max="12053" width="15.7109375" style="29" customWidth="1"/>
    <col min="12054" max="12054" width="0" style="29" hidden="1" customWidth="1"/>
    <col min="12055" max="12288" width="9.140625" style="29"/>
    <col min="12289" max="12290" width="3.42578125" style="29" customWidth="1"/>
    <col min="12291" max="12291" width="24" style="29" customWidth="1"/>
    <col min="12292" max="12292" width="45.140625" style="29" bestFit="1" customWidth="1"/>
    <col min="12293" max="12293" width="20.85546875" style="29" bestFit="1" customWidth="1"/>
    <col min="12294" max="12295" width="16.85546875" style="29" bestFit="1" customWidth="1"/>
    <col min="12296" max="12296" width="15.85546875" style="29" bestFit="1" customWidth="1"/>
    <col min="12297" max="12297" width="0" style="29" hidden="1" customWidth="1"/>
    <col min="12298" max="12298" width="16.85546875" style="29" bestFit="1" customWidth="1"/>
    <col min="12299" max="12300" width="0" style="29" hidden="1" customWidth="1"/>
    <col min="12301" max="12301" width="16.85546875" style="29" bestFit="1" customWidth="1"/>
    <col min="12302" max="12302" width="0" style="29" hidden="1" customWidth="1"/>
    <col min="12303" max="12303" width="23.7109375" style="29" customWidth="1"/>
    <col min="12304" max="12304" width="48.85546875" style="29" customWidth="1"/>
    <col min="12305" max="12305" width="19.140625" style="29" customWidth="1"/>
    <col min="12306" max="12308" width="0" style="29" hidden="1" customWidth="1"/>
    <col min="12309" max="12309" width="15.7109375" style="29" customWidth="1"/>
    <col min="12310" max="12310" width="0" style="29" hidden="1" customWidth="1"/>
    <col min="12311" max="12544" width="9.140625" style="29"/>
    <col min="12545" max="12546" width="3.42578125" style="29" customWidth="1"/>
    <col min="12547" max="12547" width="24" style="29" customWidth="1"/>
    <col min="12548" max="12548" width="45.140625" style="29" bestFit="1" customWidth="1"/>
    <col min="12549" max="12549" width="20.85546875" style="29" bestFit="1" customWidth="1"/>
    <col min="12550" max="12551" width="16.85546875" style="29" bestFit="1" customWidth="1"/>
    <col min="12552" max="12552" width="15.85546875" style="29" bestFit="1" customWidth="1"/>
    <col min="12553" max="12553" width="0" style="29" hidden="1" customWidth="1"/>
    <col min="12554" max="12554" width="16.85546875" style="29" bestFit="1" customWidth="1"/>
    <col min="12555" max="12556" width="0" style="29" hidden="1" customWidth="1"/>
    <col min="12557" max="12557" width="16.85546875" style="29" bestFit="1" customWidth="1"/>
    <col min="12558" max="12558" width="0" style="29" hidden="1" customWidth="1"/>
    <col min="12559" max="12559" width="23.7109375" style="29" customWidth="1"/>
    <col min="12560" max="12560" width="48.85546875" style="29" customWidth="1"/>
    <col min="12561" max="12561" width="19.140625" style="29" customWidth="1"/>
    <col min="12562" max="12564" width="0" style="29" hidden="1" customWidth="1"/>
    <col min="12565" max="12565" width="15.7109375" style="29" customWidth="1"/>
    <col min="12566" max="12566" width="0" style="29" hidden="1" customWidth="1"/>
    <col min="12567" max="12800" width="9.140625" style="29"/>
    <col min="12801" max="12802" width="3.42578125" style="29" customWidth="1"/>
    <col min="12803" max="12803" width="24" style="29" customWidth="1"/>
    <col min="12804" max="12804" width="45.140625" style="29" bestFit="1" customWidth="1"/>
    <col min="12805" max="12805" width="20.85546875" style="29" bestFit="1" customWidth="1"/>
    <col min="12806" max="12807" width="16.85546875" style="29" bestFit="1" customWidth="1"/>
    <col min="12808" max="12808" width="15.85546875" style="29" bestFit="1" customWidth="1"/>
    <col min="12809" max="12809" width="0" style="29" hidden="1" customWidth="1"/>
    <col min="12810" max="12810" width="16.85546875" style="29" bestFit="1" customWidth="1"/>
    <col min="12811" max="12812" width="0" style="29" hidden="1" customWidth="1"/>
    <col min="12813" max="12813" width="16.85546875" style="29" bestFit="1" customWidth="1"/>
    <col min="12814" max="12814" width="0" style="29" hidden="1" customWidth="1"/>
    <col min="12815" max="12815" width="23.7109375" style="29" customWidth="1"/>
    <col min="12816" max="12816" width="48.85546875" style="29" customWidth="1"/>
    <col min="12817" max="12817" width="19.140625" style="29" customWidth="1"/>
    <col min="12818" max="12820" width="0" style="29" hidden="1" customWidth="1"/>
    <col min="12821" max="12821" width="15.7109375" style="29" customWidth="1"/>
    <col min="12822" max="12822" width="0" style="29" hidden="1" customWidth="1"/>
    <col min="12823" max="13056" width="9.140625" style="29"/>
    <col min="13057" max="13058" width="3.42578125" style="29" customWidth="1"/>
    <col min="13059" max="13059" width="24" style="29" customWidth="1"/>
    <col min="13060" max="13060" width="45.140625" style="29" bestFit="1" customWidth="1"/>
    <col min="13061" max="13061" width="20.85546875" style="29" bestFit="1" customWidth="1"/>
    <col min="13062" max="13063" width="16.85546875" style="29" bestFit="1" customWidth="1"/>
    <col min="13064" max="13064" width="15.85546875" style="29" bestFit="1" customWidth="1"/>
    <col min="13065" max="13065" width="0" style="29" hidden="1" customWidth="1"/>
    <col min="13066" max="13066" width="16.85546875" style="29" bestFit="1" customWidth="1"/>
    <col min="13067" max="13068" width="0" style="29" hidden="1" customWidth="1"/>
    <col min="13069" max="13069" width="16.85546875" style="29" bestFit="1" customWidth="1"/>
    <col min="13070" max="13070" width="0" style="29" hidden="1" customWidth="1"/>
    <col min="13071" max="13071" width="23.7109375" style="29" customWidth="1"/>
    <col min="13072" max="13072" width="48.85546875" style="29" customWidth="1"/>
    <col min="13073" max="13073" width="19.140625" style="29" customWidth="1"/>
    <col min="13074" max="13076" width="0" style="29" hidden="1" customWidth="1"/>
    <col min="13077" max="13077" width="15.7109375" style="29" customWidth="1"/>
    <col min="13078" max="13078" width="0" style="29" hidden="1" customWidth="1"/>
    <col min="13079" max="13312" width="9.140625" style="29"/>
    <col min="13313" max="13314" width="3.42578125" style="29" customWidth="1"/>
    <col min="13315" max="13315" width="24" style="29" customWidth="1"/>
    <col min="13316" max="13316" width="45.140625" style="29" bestFit="1" customWidth="1"/>
    <col min="13317" max="13317" width="20.85546875" style="29" bestFit="1" customWidth="1"/>
    <col min="13318" max="13319" width="16.85546875" style="29" bestFit="1" customWidth="1"/>
    <col min="13320" max="13320" width="15.85546875" style="29" bestFit="1" customWidth="1"/>
    <col min="13321" max="13321" width="0" style="29" hidden="1" customWidth="1"/>
    <col min="13322" max="13322" width="16.85546875" style="29" bestFit="1" customWidth="1"/>
    <col min="13323" max="13324" width="0" style="29" hidden="1" customWidth="1"/>
    <col min="13325" max="13325" width="16.85546875" style="29" bestFit="1" customWidth="1"/>
    <col min="13326" max="13326" width="0" style="29" hidden="1" customWidth="1"/>
    <col min="13327" max="13327" width="23.7109375" style="29" customWidth="1"/>
    <col min="13328" max="13328" width="48.85546875" style="29" customWidth="1"/>
    <col min="13329" max="13329" width="19.140625" style="29" customWidth="1"/>
    <col min="13330" max="13332" width="0" style="29" hidden="1" customWidth="1"/>
    <col min="13333" max="13333" width="15.7109375" style="29" customWidth="1"/>
    <col min="13334" max="13334" width="0" style="29" hidden="1" customWidth="1"/>
    <col min="13335" max="13568" width="9.140625" style="29"/>
    <col min="13569" max="13570" width="3.42578125" style="29" customWidth="1"/>
    <col min="13571" max="13571" width="24" style="29" customWidth="1"/>
    <col min="13572" max="13572" width="45.140625" style="29" bestFit="1" customWidth="1"/>
    <col min="13573" max="13573" width="20.85546875" style="29" bestFit="1" customWidth="1"/>
    <col min="13574" max="13575" width="16.85546875" style="29" bestFit="1" customWidth="1"/>
    <col min="13576" max="13576" width="15.85546875" style="29" bestFit="1" customWidth="1"/>
    <col min="13577" max="13577" width="0" style="29" hidden="1" customWidth="1"/>
    <col min="13578" max="13578" width="16.85546875" style="29" bestFit="1" customWidth="1"/>
    <col min="13579" max="13580" width="0" style="29" hidden="1" customWidth="1"/>
    <col min="13581" max="13581" width="16.85546875" style="29" bestFit="1" customWidth="1"/>
    <col min="13582" max="13582" width="0" style="29" hidden="1" customWidth="1"/>
    <col min="13583" max="13583" width="23.7109375" style="29" customWidth="1"/>
    <col min="13584" max="13584" width="48.85546875" style="29" customWidth="1"/>
    <col min="13585" max="13585" width="19.140625" style="29" customWidth="1"/>
    <col min="13586" max="13588" width="0" style="29" hidden="1" customWidth="1"/>
    <col min="13589" max="13589" width="15.7109375" style="29" customWidth="1"/>
    <col min="13590" max="13590" width="0" style="29" hidden="1" customWidth="1"/>
    <col min="13591" max="13824" width="9.140625" style="29"/>
    <col min="13825" max="13826" width="3.42578125" style="29" customWidth="1"/>
    <col min="13827" max="13827" width="24" style="29" customWidth="1"/>
    <col min="13828" max="13828" width="45.140625" style="29" bestFit="1" customWidth="1"/>
    <col min="13829" max="13829" width="20.85546875" style="29" bestFit="1" customWidth="1"/>
    <col min="13830" max="13831" width="16.85546875" style="29" bestFit="1" customWidth="1"/>
    <col min="13832" max="13832" width="15.85546875" style="29" bestFit="1" customWidth="1"/>
    <col min="13833" max="13833" width="0" style="29" hidden="1" customWidth="1"/>
    <col min="13834" max="13834" width="16.85546875" style="29" bestFit="1" customWidth="1"/>
    <col min="13835" max="13836" width="0" style="29" hidden="1" customWidth="1"/>
    <col min="13837" max="13837" width="16.85546875" style="29" bestFit="1" customWidth="1"/>
    <col min="13838" max="13838" width="0" style="29" hidden="1" customWidth="1"/>
    <col min="13839" max="13839" width="23.7109375" style="29" customWidth="1"/>
    <col min="13840" max="13840" width="48.85546875" style="29" customWidth="1"/>
    <col min="13841" max="13841" width="19.140625" style="29" customWidth="1"/>
    <col min="13842" max="13844" width="0" style="29" hidden="1" customWidth="1"/>
    <col min="13845" max="13845" width="15.7109375" style="29" customWidth="1"/>
    <col min="13846" max="13846" width="0" style="29" hidden="1" customWidth="1"/>
    <col min="13847" max="14080" width="9.140625" style="29"/>
    <col min="14081" max="14082" width="3.42578125" style="29" customWidth="1"/>
    <col min="14083" max="14083" width="24" style="29" customWidth="1"/>
    <col min="14084" max="14084" width="45.140625" style="29" bestFit="1" customWidth="1"/>
    <col min="14085" max="14085" width="20.85546875" style="29" bestFit="1" customWidth="1"/>
    <col min="14086" max="14087" width="16.85546875" style="29" bestFit="1" customWidth="1"/>
    <col min="14088" max="14088" width="15.85546875" style="29" bestFit="1" customWidth="1"/>
    <col min="14089" max="14089" width="0" style="29" hidden="1" customWidth="1"/>
    <col min="14090" max="14090" width="16.85546875" style="29" bestFit="1" customWidth="1"/>
    <col min="14091" max="14092" width="0" style="29" hidden="1" customWidth="1"/>
    <col min="14093" max="14093" width="16.85546875" style="29" bestFit="1" customWidth="1"/>
    <col min="14094" max="14094" width="0" style="29" hidden="1" customWidth="1"/>
    <col min="14095" max="14095" width="23.7109375" style="29" customWidth="1"/>
    <col min="14096" max="14096" width="48.85546875" style="29" customWidth="1"/>
    <col min="14097" max="14097" width="19.140625" style="29" customWidth="1"/>
    <col min="14098" max="14100" width="0" style="29" hidden="1" customWidth="1"/>
    <col min="14101" max="14101" width="15.7109375" style="29" customWidth="1"/>
    <col min="14102" max="14102" width="0" style="29" hidden="1" customWidth="1"/>
    <col min="14103" max="14336" width="9.140625" style="29"/>
    <col min="14337" max="14338" width="3.42578125" style="29" customWidth="1"/>
    <col min="14339" max="14339" width="24" style="29" customWidth="1"/>
    <col min="14340" max="14340" width="45.140625" style="29" bestFit="1" customWidth="1"/>
    <col min="14341" max="14341" width="20.85546875" style="29" bestFit="1" customWidth="1"/>
    <col min="14342" max="14343" width="16.85546875" style="29" bestFit="1" customWidth="1"/>
    <col min="14344" max="14344" width="15.85546875" style="29" bestFit="1" customWidth="1"/>
    <col min="14345" max="14345" width="0" style="29" hidden="1" customWidth="1"/>
    <col min="14346" max="14346" width="16.85546875" style="29" bestFit="1" customWidth="1"/>
    <col min="14347" max="14348" width="0" style="29" hidden="1" customWidth="1"/>
    <col min="14349" max="14349" width="16.85546875" style="29" bestFit="1" customWidth="1"/>
    <col min="14350" max="14350" width="0" style="29" hidden="1" customWidth="1"/>
    <col min="14351" max="14351" width="23.7109375" style="29" customWidth="1"/>
    <col min="14352" max="14352" width="48.85546875" style="29" customWidth="1"/>
    <col min="14353" max="14353" width="19.140625" style="29" customWidth="1"/>
    <col min="14354" max="14356" width="0" style="29" hidden="1" customWidth="1"/>
    <col min="14357" max="14357" width="15.7109375" style="29" customWidth="1"/>
    <col min="14358" max="14358" width="0" style="29" hidden="1" customWidth="1"/>
    <col min="14359" max="14592" width="9.140625" style="29"/>
    <col min="14593" max="14594" width="3.42578125" style="29" customWidth="1"/>
    <col min="14595" max="14595" width="24" style="29" customWidth="1"/>
    <col min="14596" max="14596" width="45.140625" style="29" bestFit="1" customWidth="1"/>
    <col min="14597" max="14597" width="20.85546875" style="29" bestFit="1" customWidth="1"/>
    <col min="14598" max="14599" width="16.85546875" style="29" bestFit="1" customWidth="1"/>
    <col min="14600" max="14600" width="15.85546875" style="29" bestFit="1" customWidth="1"/>
    <col min="14601" max="14601" width="0" style="29" hidden="1" customWidth="1"/>
    <col min="14602" max="14602" width="16.85546875" style="29" bestFit="1" customWidth="1"/>
    <col min="14603" max="14604" width="0" style="29" hidden="1" customWidth="1"/>
    <col min="14605" max="14605" width="16.85546875" style="29" bestFit="1" customWidth="1"/>
    <col min="14606" max="14606" width="0" style="29" hidden="1" customWidth="1"/>
    <col min="14607" max="14607" width="23.7109375" style="29" customWidth="1"/>
    <col min="14608" max="14608" width="48.85546875" style="29" customWidth="1"/>
    <col min="14609" max="14609" width="19.140625" style="29" customWidth="1"/>
    <col min="14610" max="14612" width="0" style="29" hidden="1" customWidth="1"/>
    <col min="14613" max="14613" width="15.7109375" style="29" customWidth="1"/>
    <col min="14614" max="14614" width="0" style="29" hidden="1" customWidth="1"/>
    <col min="14615" max="14848" width="9.140625" style="29"/>
    <col min="14849" max="14850" width="3.42578125" style="29" customWidth="1"/>
    <col min="14851" max="14851" width="24" style="29" customWidth="1"/>
    <col min="14852" max="14852" width="45.140625" style="29" bestFit="1" customWidth="1"/>
    <col min="14853" max="14853" width="20.85546875" style="29" bestFit="1" customWidth="1"/>
    <col min="14854" max="14855" width="16.85546875" style="29" bestFit="1" customWidth="1"/>
    <col min="14856" max="14856" width="15.85546875" style="29" bestFit="1" customWidth="1"/>
    <col min="14857" max="14857" width="0" style="29" hidden="1" customWidth="1"/>
    <col min="14858" max="14858" width="16.85546875" style="29" bestFit="1" customWidth="1"/>
    <col min="14859" max="14860" width="0" style="29" hidden="1" customWidth="1"/>
    <col min="14861" max="14861" width="16.85546875" style="29" bestFit="1" customWidth="1"/>
    <col min="14862" max="14862" width="0" style="29" hidden="1" customWidth="1"/>
    <col min="14863" max="14863" width="23.7109375" style="29" customWidth="1"/>
    <col min="14864" max="14864" width="48.85546875" style="29" customWidth="1"/>
    <col min="14865" max="14865" width="19.140625" style="29" customWidth="1"/>
    <col min="14866" max="14868" width="0" style="29" hidden="1" customWidth="1"/>
    <col min="14869" max="14869" width="15.7109375" style="29" customWidth="1"/>
    <col min="14870" max="14870" width="0" style="29" hidden="1" customWidth="1"/>
    <col min="14871" max="15104" width="9.140625" style="29"/>
    <col min="15105" max="15106" width="3.42578125" style="29" customWidth="1"/>
    <col min="15107" max="15107" width="24" style="29" customWidth="1"/>
    <col min="15108" max="15108" width="45.140625" style="29" bestFit="1" customWidth="1"/>
    <col min="15109" max="15109" width="20.85546875" style="29" bestFit="1" customWidth="1"/>
    <col min="15110" max="15111" width="16.85546875" style="29" bestFit="1" customWidth="1"/>
    <col min="15112" max="15112" width="15.85546875" style="29" bestFit="1" customWidth="1"/>
    <col min="15113" max="15113" width="0" style="29" hidden="1" customWidth="1"/>
    <col min="15114" max="15114" width="16.85546875" style="29" bestFit="1" customWidth="1"/>
    <col min="15115" max="15116" width="0" style="29" hidden="1" customWidth="1"/>
    <col min="15117" max="15117" width="16.85546875" style="29" bestFit="1" customWidth="1"/>
    <col min="15118" max="15118" width="0" style="29" hidden="1" customWidth="1"/>
    <col min="15119" max="15119" width="23.7109375" style="29" customWidth="1"/>
    <col min="15120" max="15120" width="48.85546875" style="29" customWidth="1"/>
    <col min="15121" max="15121" width="19.140625" style="29" customWidth="1"/>
    <col min="15122" max="15124" width="0" style="29" hidden="1" customWidth="1"/>
    <col min="15125" max="15125" width="15.7109375" style="29" customWidth="1"/>
    <col min="15126" max="15126" width="0" style="29" hidden="1" customWidth="1"/>
    <col min="15127" max="15360" width="9.140625" style="29"/>
    <col min="15361" max="15362" width="3.42578125" style="29" customWidth="1"/>
    <col min="15363" max="15363" width="24" style="29" customWidth="1"/>
    <col min="15364" max="15364" width="45.140625" style="29" bestFit="1" customWidth="1"/>
    <col min="15365" max="15365" width="20.85546875" style="29" bestFit="1" customWidth="1"/>
    <col min="15366" max="15367" width="16.85546875" style="29" bestFit="1" customWidth="1"/>
    <col min="15368" max="15368" width="15.85546875" style="29" bestFit="1" customWidth="1"/>
    <col min="15369" max="15369" width="0" style="29" hidden="1" customWidth="1"/>
    <col min="15370" max="15370" width="16.85546875" style="29" bestFit="1" customWidth="1"/>
    <col min="15371" max="15372" width="0" style="29" hidden="1" customWidth="1"/>
    <col min="15373" max="15373" width="16.85546875" style="29" bestFit="1" customWidth="1"/>
    <col min="15374" max="15374" width="0" style="29" hidden="1" customWidth="1"/>
    <col min="15375" max="15375" width="23.7109375" style="29" customWidth="1"/>
    <col min="15376" max="15376" width="48.85546875" style="29" customWidth="1"/>
    <col min="15377" max="15377" width="19.140625" style="29" customWidth="1"/>
    <col min="15378" max="15380" width="0" style="29" hidden="1" customWidth="1"/>
    <col min="15381" max="15381" width="15.7109375" style="29" customWidth="1"/>
    <col min="15382" max="15382" width="0" style="29" hidden="1" customWidth="1"/>
    <col min="15383" max="15616" width="9.140625" style="29"/>
    <col min="15617" max="15618" width="3.42578125" style="29" customWidth="1"/>
    <col min="15619" max="15619" width="24" style="29" customWidth="1"/>
    <col min="15620" max="15620" width="45.140625" style="29" bestFit="1" customWidth="1"/>
    <col min="15621" max="15621" width="20.85546875" style="29" bestFit="1" customWidth="1"/>
    <col min="15622" max="15623" width="16.85546875" style="29" bestFit="1" customWidth="1"/>
    <col min="15624" max="15624" width="15.85546875" style="29" bestFit="1" customWidth="1"/>
    <col min="15625" max="15625" width="0" style="29" hidden="1" customWidth="1"/>
    <col min="15626" max="15626" width="16.85546875" style="29" bestFit="1" customWidth="1"/>
    <col min="15627" max="15628" width="0" style="29" hidden="1" customWidth="1"/>
    <col min="15629" max="15629" width="16.85546875" style="29" bestFit="1" customWidth="1"/>
    <col min="15630" max="15630" width="0" style="29" hidden="1" customWidth="1"/>
    <col min="15631" max="15631" width="23.7109375" style="29" customWidth="1"/>
    <col min="15632" max="15632" width="48.85546875" style="29" customWidth="1"/>
    <col min="15633" max="15633" width="19.140625" style="29" customWidth="1"/>
    <col min="15634" max="15636" width="0" style="29" hidden="1" customWidth="1"/>
    <col min="15637" max="15637" width="15.7109375" style="29" customWidth="1"/>
    <col min="15638" max="15638" width="0" style="29" hidden="1" customWidth="1"/>
    <col min="15639" max="15872" width="9.140625" style="29"/>
    <col min="15873" max="15874" width="3.42578125" style="29" customWidth="1"/>
    <col min="15875" max="15875" width="24" style="29" customWidth="1"/>
    <col min="15876" max="15876" width="45.140625" style="29" bestFit="1" customWidth="1"/>
    <col min="15877" max="15877" width="20.85546875" style="29" bestFit="1" customWidth="1"/>
    <col min="15878" max="15879" width="16.85546875" style="29" bestFit="1" customWidth="1"/>
    <col min="15880" max="15880" width="15.85546875" style="29" bestFit="1" customWidth="1"/>
    <col min="15881" max="15881" width="0" style="29" hidden="1" customWidth="1"/>
    <col min="15882" max="15882" width="16.85546875" style="29" bestFit="1" customWidth="1"/>
    <col min="15883" max="15884" width="0" style="29" hidden="1" customWidth="1"/>
    <col min="15885" max="15885" width="16.85546875" style="29" bestFit="1" customWidth="1"/>
    <col min="15886" max="15886" width="0" style="29" hidden="1" customWidth="1"/>
    <col min="15887" max="15887" width="23.7109375" style="29" customWidth="1"/>
    <col min="15888" max="15888" width="48.85546875" style="29" customWidth="1"/>
    <col min="15889" max="15889" width="19.140625" style="29" customWidth="1"/>
    <col min="15890" max="15892" width="0" style="29" hidden="1" customWidth="1"/>
    <col min="15893" max="15893" width="15.7109375" style="29" customWidth="1"/>
    <col min="15894" max="15894" width="0" style="29" hidden="1" customWidth="1"/>
    <col min="15895" max="16128" width="9.140625" style="29"/>
    <col min="16129" max="16130" width="3.42578125" style="29" customWidth="1"/>
    <col min="16131" max="16131" width="24" style="29" customWidth="1"/>
    <col min="16132" max="16132" width="45.140625" style="29" bestFit="1" customWidth="1"/>
    <col min="16133" max="16133" width="20.85546875" style="29" bestFit="1" customWidth="1"/>
    <col min="16134" max="16135" width="16.85546875" style="29" bestFit="1" customWidth="1"/>
    <col min="16136" max="16136" width="15.85546875" style="29" bestFit="1" customWidth="1"/>
    <col min="16137" max="16137" width="0" style="29" hidden="1" customWidth="1"/>
    <col min="16138" max="16138" width="16.85546875" style="29" bestFit="1" customWidth="1"/>
    <col min="16139" max="16140" width="0" style="29" hidden="1" customWidth="1"/>
    <col min="16141" max="16141" width="16.85546875" style="29" bestFit="1" customWidth="1"/>
    <col min="16142" max="16142" width="0" style="29" hidden="1" customWidth="1"/>
    <col min="16143" max="16143" width="23.7109375" style="29" customWidth="1"/>
    <col min="16144" max="16144" width="48.85546875" style="29" customWidth="1"/>
    <col min="16145" max="16145" width="19.140625" style="29" customWidth="1"/>
    <col min="16146" max="16148" width="0" style="29" hidden="1" customWidth="1"/>
    <col min="16149" max="16149" width="15.7109375" style="29" customWidth="1"/>
    <col min="16150" max="16150" width="0" style="29" hidden="1" customWidth="1"/>
    <col min="16151" max="16384" width="9.140625" style="29"/>
  </cols>
  <sheetData>
    <row r="1" spans="1:17">
      <c r="K1" s="291" t="s">
        <v>271</v>
      </c>
      <c r="L1" s="291"/>
      <c r="M1" s="291"/>
      <c r="N1" s="291"/>
      <c r="O1" s="291"/>
    </row>
    <row r="2" spans="1:17" ht="42" customHeight="1">
      <c r="A2" s="32"/>
      <c r="B2" s="32"/>
      <c r="C2" s="292" t="s">
        <v>272</v>
      </c>
      <c r="D2" s="293" t="s">
        <v>8</v>
      </c>
      <c r="E2" s="33" t="s">
        <v>273</v>
      </c>
      <c r="F2" s="294" t="s">
        <v>274</v>
      </c>
      <c r="G2" s="294"/>
      <c r="H2" s="294"/>
      <c r="I2" s="295" t="s">
        <v>275</v>
      </c>
      <c r="J2" s="296"/>
      <c r="K2" s="297"/>
      <c r="L2" s="295" t="s">
        <v>276</v>
      </c>
      <c r="M2" s="296"/>
      <c r="N2" s="297"/>
      <c r="O2" s="34" t="s">
        <v>277</v>
      </c>
      <c r="P2" s="35"/>
      <c r="Q2" s="29">
        <f>85000*3.1</f>
        <v>263500</v>
      </c>
    </row>
    <row r="3" spans="1:17" ht="48">
      <c r="A3" s="36"/>
      <c r="B3" s="36"/>
      <c r="C3" s="292"/>
      <c r="D3" s="293"/>
      <c r="E3" s="34" t="s">
        <v>278</v>
      </c>
      <c r="F3" s="34" t="s">
        <v>278</v>
      </c>
      <c r="G3" s="34" t="s">
        <v>279</v>
      </c>
      <c r="H3" s="34" t="s">
        <v>280</v>
      </c>
      <c r="I3" s="34" t="s">
        <v>9</v>
      </c>
      <c r="J3" s="34" t="s">
        <v>17</v>
      </c>
      <c r="K3" s="34" t="s">
        <v>12</v>
      </c>
      <c r="L3" s="34" t="s">
        <v>9</v>
      </c>
      <c r="M3" s="34" t="s">
        <v>17</v>
      </c>
      <c r="N3" s="34" t="s">
        <v>12</v>
      </c>
      <c r="O3" s="34" t="s">
        <v>281</v>
      </c>
      <c r="P3" s="37"/>
    </row>
    <row r="4" spans="1:17" ht="15.75">
      <c r="A4" s="38" t="s">
        <v>282</v>
      </c>
      <c r="B4" s="38" t="e">
        <f>IF(OR(#REF!&lt;&gt;0,F4&lt;&gt;0,G4&lt;&gt;0,H4&lt;&gt;0,#REF!&lt;&gt;0,I4&lt;&gt;0),"a","b")</f>
        <v>#REF!</v>
      </c>
      <c r="C4" s="39"/>
      <c r="D4" s="40"/>
      <c r="E4" s="41">
        <f t="shared" ref="E4:N4" si="0">E7+E192+E275+E318</f>
        <v>11015000</v>
      </c>
      <c r="F4" s="41">
        <f t="shared" si="0"/>
        <v>10815000</v>
      </c>
      <c r="G4" s="41">
        <f t="shared" si="0"/>
        <v>11815000</v>
      </c>
      <c r="H4" s="41">
        <f t="shared" si="0"/>
        <v>4585715.3</v>
      </c>
      <c r="I4" s="41">
        <f t="shared" si="0"/>
        <v>0</v>
      </c>
      <c r="J4" s="41">
        <f t="shared" si="0"/>
        <v>12100000</v>
      </c>
      <c r="K4" s="41">
        <f t="shared" si="0"/>
        <v>0</v>
      </c>
      <c r="L4" s="41">
        <f t="shared" si="0"/>
        <v>0</v>
      </c>
      <c r="M4" s="41">
        <f t="shared" si="0"/>
        <v>13334000</v>
      </c>
      <c r="N4" s="41">
        <f t="shared" si="0"/>
        <v>0</v>
      </c>
      <c r="O4" s="41">
        <f>M4-J4</f>
        <v>1234000</v>
      </c>
      <c r="P4" s="42"/>
    </row>
    <row r="5" spans="1:17" ht="30">
      <c r="A5" s="43" t="s">
        <v>282</v>
      </c>
      <c r="B5" s="38" t="str">
        <f>IF(OR(E5&lt;&gt;0,F5&lt;&gt;0,G5&lt;&gt;0,H5&lt;&gt;0,J5&lt;&gt;0,M5&lt;&gt;0),"a","b")</f>
        <v>a</v>
      </c>
      <c r="C5" s="44"/>
      <c r="D5" s="45" t="s">
        <v>283</v>
      </c>
      <c r="E5" s="46">
        <v>237</v>
      </c>
      <c r="F5" s="46">
        <v>237</v>
      </c>
      <c r="G5" s="46">
        <v>200</v>
      </c>
      <c r="H5" s="46">
        <v>0</v>
      </c>
      <c r="I5" s="46">
        <f t="shared" ref="I5:I19" si="1">I8+I193+I276+I319</f>
        <v>0</v>
      </c>
      <c r="J5" s="46">
        <v>200</v>
      </c>
      <c r="K5" s="46">
        <v>0</v>
      </c>
      <c r="L5" s="46">
        <f t="shared" ref="L5:L19" si="2">L8+L193+L276+L319</f>
        <v>0</v>
      </c>
      <c r="M5" s="46">
        <v>200</v>
      </c>
      <c r="N5" s="46">
        <v>0</v>
      </c>
      <c r="O5" s="46">
        <f t="shared" ref="O5:O68" si="3">M5-J5</f>
        <v>0</v>
      </c>
      <c r="P5" s="42"/>
      <c r="Q5" s="47">
        <f>12000000-J4</f>
        <v>-100000</v>
      </c>
    </row>
    <row r="6" spans="1:17" ht="30">
      <c r="A6" s="43" t="s">
        <v>282</v>
      </c>
      <c r="B6" s="38" t="str">
        <f t="shared" ref="B6:B69" si="4">IF(OR(E6&lt;&gt;0,F6&lt;&gt;0,G6&lt;&gt;0,H6&lt;&gt;0,J6&lt;&gt;0,M6&lt;&gt;0),"a","b")</f>
        <v>a</v>
      </c>
      <c r="C6" s="44"/>
      <c r="D6" s="45" t="s">
        <v>284</v>
      </c>
      <c r="E6" s="46">
        <v>114</v>
      </c>
      <c r="F6" s="46">
        <v>114</v>
      </c>
      <c r="G6" s="46">
        <v>114</v>
      </c>
      <c r="H6" s="46">
        <v>0</v>
      </c>
      <c r="I6" s="46">
        <f t="shared" si="1"/>
        <v>0</v>
      </c>
      <c r="J6" s="46">
        <v>114</v>
      </c>
      <c r="K6" s="46">
        <v>0</v>
      </c>
      <c r="L6" s="46">
        <f t="shared" si="2"/>
        <v>0</v>
      </c>
      <c r="M6" s="46">
        <v>114</v>
      </c>
      <c r="N6" s="46">
        <v>0</v>
      </c>
      <c r="O6" s="46">
        <f t="shared" si="3"/>
        <v>0</v>
      </c>
      <c r="P6" s="290"/>
    </row>
    <row r="7" spans="1:17">
      <c r="A7" s="48" t="s">
        <v>282</v>
      </c>
      <c r="B7" s="38" t="str">
        <f t="shared" si="4"/>
        <v>a</v>
      </c>
      <c r="C7" s="49">
        <v>2</v>
      </c>
      <c r="D7" s="50" t="s">
        <v>22</v>
      </c>
      <c r="E7" s="51">
        <f>E8+E21+E89+E90+E98+E106+E146+E156</f>
        <v>10915000</v>
      </c>
      <c r="F7" s="51">
        <f>F8+F21+F89+F90+F98+F106+F146+F156</f>
        <v>10215000</v>
      </c>
      <c r="G7" s="51">
        <f>G8+G21+G89+G90+G98+G106+G146+G156</f>
        <v>9915000</v>
      </c>
      <c r="H7" s="51">
        <f>H8+H21+H89+H90+H98+H106+H146+H156</f>
        <v>4518842.3</v>
      </c>
      <c r="I7" s="51">
        <f t="shared" si="1"/>
        <v>0</v>
      </c>
      <c r="J7" s="51">
        <f>J8+J21+J89+J90+J98+J106+J146+J156</f>
        <v>11044000</v>
      </c>
      <c r="K7" s="51">
        <f>K8+K21+K89+K90+K98+K106+K146+K156</f>
        <v>0</v>
      </c>
      <c r="L7" s="51">
        <f t="shared" si="2"/>
        <v>0</v>
      </c>
      <c r="M7" s="51">
        <f>M8+M21+M89+M90+M98+M106+M146+M156</f>
        <v>12037000</v>
      </c>
      <c r="N7" s="51">
        <f>N8+N21+N89+N90+N98+N106+N146+N156</f>
        <v>0</v>
      </c>
      <c r="O7" s="51">
        <f t="shared" si="3"/>
        <v>993000</v>
      </c>
      <c r="P7" s="290"/>
    </row>
    <row r="8" spans="1:17">
      <c r="A8" s="38" t="s">
        <v>282</v>
      </c>
      <c r="B8" s="38" t="str">
        <f t="shared" si="4"/>
        <v>a</v>
      </c>
      <c r="C8" s="52" t="s">
        <v>285</v>
      </c>
      <c r="D8" s="53" t="s">
        <v>23</v>
      </c>
      <c r="E8" s="54">
        <f>E9+E18</f>
        <v>5200000</v>
      </c>
      <c r="F8" s="54">
        <f>F9+F18</f>
        <v>4200000</v>
      </c>
      <c r="G8" s="54">
        <f>G9+G18</f>
        <v>4200000</v>
      </c>
      <c r="H8" s="54">
        <f>H9+H18</f>
        <v>2094055.57</v>
      </c>
      <c r="I8" s="54">
        <f t="shared" si="1"/>
        <v>0</v>
      </c>
      <c r="J8" s="54">
        <f>J9+J18</f>
        <v>5631000</v>
      </c>
      <c r="K8" s="54">
        <f>K9+K18</f>
        <v>0</v>
      </c>
      <c r="L8" s="54">
        <f t="shared" si="2"/>
        <v>0</v>
      </c>
      <c r="M8" s="54">
        <f>M9+M18</f>
        <v>6000000</v>
      </c>
      <c r="N8" s="54">
        <f>N9+N18</f>
        <v>0</v>
      </c>
      <c r="O8" s="54">
        <f t="shared" si="3"/>
        <v>369000</v>
      </c>
      <c r="P8" s="290"/>
    </row>
    <row r="9" spans="1:17">
      <c r="A9" s="38"/>
      <c r="B9" s="38" t="str">
        <f t="shared" si="4"/>
        <v>a</v>
      </c>
      <c r="C9" s="55" t="s">
        <v>286</v>
      </c>
      <c r="D9" s="56" t="s">
        <v>287</v>
      </c>
      <c r="E9" s="57">
        <f>E10+E17</f>
        <v>5200000</v>
      </c>
      <c r="F9" s="57">
        <f>F10+F17</f>
        <v>4200000</v>
      </c>
      <c r="G9" s="57">
        <f>G10+G17</f>
        <v>4200000</v>
      </c>
      <c r="H9" s="57">
        <f>H10+H17</f>
        <v>2094055.57</v>
      </c>
      <c r="I9" s="57">
        <f t="shared" si="1"/>
        <v>0</v>
      </c>
      <c r="J9" s="57">
        <f>J10+J17</f>
        <v>5631000</v>
      </c>
      <c r="K9" s="57">
        <f>K10+K17</f>
        <v>0</v>
      </c>
      <c r="L9" s="57">
        <f t="shared" si="2"/>
        <v>0</v>
      </c>
      <c r="M9" s="57">
        <f>M10+M17</f>
        <v>6000000</v>
      </c>
      <c r="N9" s="57">
        <f>N10+N17</f>
        <v>0</v>
      </c>
      <c r="O9" s="57">
        <f t="shared" si="3"/>
        <v>369000</v>
      </c>
      <c r="P9" s="290"/>
    </row>
    <row r="10" spans="1:17">
      <c r="A10" s="38"/>
      <c r="B10" s="38" t="str">
        <f t="shared" si="4"/>
        <v>a</v>
      </c>
      <c r="C10" s="58" t="s">
        <v>288</v>
      </c>
      <c r="D10" s="59" t="s">
        <v>289</v>
      </c>
      <c r="E10" s="60">
        <f>SUM(E11:E16)</f>
        <v>5200000</v>
      </c>
      <c r="F10" s="60">
        <f>SUM(F11:F16)</f>
        <v>4200000</v>
      </c>
      <c r="G10" s="60">
        <f>SUM(G11:G16)</f>
        <v>4200000</v>
      </c>
      <c r="H10" s="60">
        <f>SUM(H11:H16)</f>
        <v>2094055.57</v>
      </c>
      <c r="I10" s="60">
        <f t="shared" si="1"/>
        <v>0</v>
      </c>
      <c r="J10" s="60">
        <f>SUM(J11:J16)</f>
        <v>5631000</v>
      </c>
      <c r="K10" s="60">
        <f>SUM(K11:K16)</f>
        <v>0</v>
      </c>
      <c r="L10" s="60">
        <f t="shared" si="2"/>
        <v>0</v>
      </c>
      <c r="M10" s="60">
        <f>SUM(M11:M16)</f>
        <v>6000000</v>
      </c>
      <c r="N10" s="60">
        <f>SUM(N11:N16)</f>
        <v>0</v>
      </c>
      <c r="O10" s="60">
        <f t="shared" si="3"/>
        <v>369000</v>
      </c>
      <c r="P10" s="290"/>
      <c r="Q10" s="47">
        <f>6200000-M10</f>
        <v>200000</v>
      </c>
    </row>
    <row r="11" spans="1:17">
      <c r="A11" s="38"/>
      <c r="B11" s="38" t="str">
        <f t="shared" si="4"/>
        <v>a</v>
      </c>
      <c r="C11" s="61" t="s">
        <v>290</v>
      </c>
      <c r="D11" s="62" t="s">
        <v>291</v>
      </c>
      <c r="E11" s="63">
        <v>5000000</v>
      </c>
      <c r="F11" s="63">
        <f>5000000-1000000</f>
        <v>4000000</v>
      </c>
      <c r="G11" s="63">
        <v>4200000</v>
      </c>
      <c r="H11" s="63">
        <v>2069214.57</v>
      </c>
      <c r="I11" s="63">
        <f t="shared" si="1"/>
        <v>0</v>
      </c>
      <c r="J11" s="63">
        <f>433150*12</f>
        <v>5197800</v>
      </c>
      <c r="K11" s="63"/>
      <c r="L11" s="63">
        <f t="shared" si="2"/>
        <v>0</v>
      </c>
      <c r="M11" s="63">
        <f>479950*12</f>
        <v>5759400</v>
      </c>
      <c r="N11" s="63"/>
      <c r="O11" s="63">
        <f t="shared" si="3"/>
        <v>561600</v>
      </c>
      <c r="P11" s="290"/>
    </row>
    <row r="12" spans="1:17" hidden="1">
      <c r="A12" s="38"/>
      <c r="B12" s="38" t="str">
        <f t="shared" si="4"/>
        <v>b</v>
      </c>
      <c r="C12" s="61" t="s">
        <v>292</v>
      </c>
      <c r="D12" s="62" t="s">
        <v>293</v>
      </c>
      <c r="E12" s="63">
        <v>0</v>
      </c>
      <c r="F12" s="63">
        <v>0</v>
      </c>
      <c r="G12" s="63"/>
      <c r="H12" s="63"/>
      <c r="I12" s="63">
        <f t="shared" si="1"/>
        <v>0</v>
      </c>
      <c r="J12" s="63"/>
      <c r="K12" s="63"/>
      <c r="L12" s="63">
        <f t="shared" si="2"/>
        <v>0</v>
      </c>
      <c r="M12" s="63"/>
      <c r="N12" s="63"/>
      <c r="O12" s="63">
        <f t="shared" si="3"/>
        <v>0</v>
      </c>
      <c r="P12" s="290"/>
    </row>
    <row r="13" spans="1:17" hidden="1">
      <c r="A13" s="38"/>
      <c r="B13" s="38" t="str">
        <f t="shared" si="4"/>
        <v>b</v>
      </c>
      <c r="C13" s="61" t="s">
        <v>294</v>
      </c>
      <c r="D13" s="62" t="s">
        <v>295</v>
      </c>
      <c r="E13" s="63">
        <v>0</v>
      </c>
      <c r="F13" s="63">
        <v>0</v>
      </c>
      <c r="G13" s="63"/>
      <c r="H13" s="63"/>
      <c r="I13" s="63">
        <f t="shared" si="1"/>
        <v>0</v>
      </c>
      <c r="J13" s="63"/>
      <c r="K13" s="63"/>
      <c r="L13" s="63">
        <f t="shared" si="2"/>
        <v>0</v>
      </c>
      <c r="M13" s="63"/>
      <c r="N13" s="63"/>
      <c r="O13" s="63">
        <f t="shared" si="3"/>
        <v>0</v>
      </c>
      <c r="P13" s="290"/>
    </row>
    <row r="14" spans="1:17">
      <c r="A14" s="38"/>
      <c r="B14" s="38" t="str">
        <f t="shared" si="4"/>
        <v>a</v>
      </c>
      <c r="C14" s="61" t="s">
        <v>296</v>
      </c>
      <c r="D14" s="62" t="s">
        <v>297</v>
      </c>
      <c r="E14" s="63">
        <v>200000</v>
      </c>
      <c r="F14" s="63">
        <v>200000</v>
      </c>
      <c r="G14" s="63"/>
      <c r="H14" s="63">
        <v>24841</v>
      </c>
      <c r="I14" s="63">
        <f t="shared" si="1"/>
        <v>0</v>
      </c>
      <c r="J14" s="63">
        <f>433150+50</f>
        <v>433200</v>
      </c>
      <c r="K14" s="63"/>
      <c r="L14" s="63">
        <f t="shared" si="2"/>
        <v>0</v>
      </c>
      <c r="M14" s="63">
        <v>240600</v>
      </c>
      <c r="N14" s="63"/>
      <c r="O14" s="63">
        <f t="shared" si="3"/>
        <v>-192600</v>
      </c>
      <c r="P14" s="290"/>
    </row>
    <row r="15" spans="1:17" hidden="1">
      <c r="A15" s="38"/>
      <c r="B15" s="38" t="str">
        <f t="shared" si="4"/>
        <v>b</v>
      </c>
      <c r="C15" s="61" t="s">
        <v>298</v>
      </c>
      <c r="D15" s="62" t="s">
        <v>299</v>
      </c>
      <c r="E15" s="63">
        <v>0</v>
      </c>
      <c r="F15" s="63">
        <v>0</v>
      </c>
      <c r="G15" s="63"/>
      <c r="H15" s="63"/>
      <c r="I15" s="63">
        <f t="shared" si="1"/>
        <v>0</v>
      </c>
      <c r="J15" s="63"/>
      <c r="K15" s="63"/>
      <c r="L15" s="63">
        <f t="shared" si="2"/>
        <v>0</v>
      </c>
      <c r="M15" s="63"/>
      <c r="N15" s="63"/>
      <c r="O15" s="63">
        <f t="shared" si="3"/>
        <v>0</v>
      </c>
      <c r="P15" s="290"/>
    </row>
    <row r="16" spans="1:17" hidden="1">
      <c r="A16" s="38"/>
      <c r="B16" s="38" t="str">
        <f t="shared" si="4"/>
        <v>b</v>
      </c>
      <c r="C16" s="61" t="s">
        <v>300</v>
      </c>
      <c r="D16" s="62" t="s">
        <v>301</v>
      </c>
      <c r="E16" s="63">
        <v>0</v>
      </c>
      <c r="F16" s="63">
        <v>0</v>
      </c>
      <c r="G16" s="63"/>
      <c r="H16" s="63"/>
      <c r="I16" s="63">
        <f t="shared" si="1"/>
        <v>0</v>
      </c>
      <c r="J16" s="63"/>
      <c r="K16" s="63"/>
      <c r="L16" s="63">
        <f t="shared" si="2"/>
        <v>0</v>
      </c>
      <c r="M16" s="63"/>
      <c r="N16" s="63"/>
      <c r="O16" s="63">
        <f t="shared" si="3"/>
        <v>0</v>
      </c>
      <c r="P16" s="290"/>
    </row>
    <row r="17" spans="1:17" hidden="1">
      <c r="A17" s="38"/>
      <c r="B17" s="38" t="str">
        <f t="shared" si="4"/>
        <v>b</v>
      </c>
      <c r="C17" s="58" t="s">
        <v>302</v>
      </c>
      <c r="D17" s="59" t="s">
        <v>303</v>
      </c>
      <c r="E17" s="60">
        <v>0</v>
      </c>
      <c r="F17" s="60">
        <v>0</v>
      </c>
      <c r="G17" s="60">
        <v>0</v>
      </c>
      <c r="H17" s="60">
        <v>0</v>
      </c>
      <c r="I17" s="60">
        <f t="shared" si="1"/>
        <v>0</v>
      </c>
      <c r="J17" s="60">
        <v>0</v>
      </c>
      <c r="K17" s="60">
        <v>0</v>
      </c>
      <c r="L17" s="60">
        <f t="shared" si="2"/>
        <v>0</v>
      </c>
      <c r="M17" s="60">
        <v>0</v>
      </c>
      <c r="N17" s="60">
        <v>0</v>
      </c>
      <c r="O17" s="60">
        <f t="shared" si="3"/>
        <v>0</v>
      </c>
      <c r="P17" s="290"/>
    </row>
    <row r="18" spans="1:17" hidden="1">
      <c r="A18" s="38"/>
      <c r="B18" s="38" t="str">
        <f t="shared" si="4"/>
        <v>b</v>
      </c>
      <c r="C18" s="55" t="s">
        <v>304</v>
      </c>
      <c r="D18" s="56" t="s">
        <v>305</v>
      </c>
      <c r="E18" s="57">
        <f>E19+E20</f>
        <v>0</v>
      </c>
      <c r="F18" s="57">
        <f>F19+F20</f>
        <v>0</v>
      </c>
      <c r="G18" s="57">
        <f>G19+G20</f>
        <v>0</v>
      </c>
      <c r="H18" s="57">
        <f>H19+H20</f>
        <v>0</v>
      </c>
      <c r="I18" s="57">
        <f t="shared" si="1"/>
        <v>0</v>
      </c>
      <c r="J18" s="57">
        <f>J19+J20</f>
        <v>0</v>
      </c>
      <c r="K18" s="57">
        <f>K19+K20</f>
        <v>0</v>
      </c>
      <c r="L18" s="57">
        <f t="shared" si="2"/>
        <v>0</v>
      </c>
      <c r="M18" s="57">
        <f>M19+M20</f>
        <v>0</v>
      </c>
      <c r="N18" s="57">
        <f>N19+N20</f>
        <v>0</v>
      </c>
      <c r="O18" s="57">
        <f t="shared" si="3"/>
        <v>0</v>
      </c>
    </row>
    <row r="19" spans="1:17" hidden="1">
      <c r="A19" s="38"/>
      <c r="B19" s="38" t="str">
        <f t="shared" si="4"/>
        <v>b</v>
      </c>
      <c r="C19" s="58" t="s">
        <v>306</v>
      </c>
      <c r="D19" s="59" t="s">
        <v>307</v>
      </c>
      <c r="E19" s="60"/>
      <c r="F19" s="60"/>
      <c r="G19" s="60"/>
      <c r="H19" s="60"/>
      <c r="I19" s="60">
        <f t="shared" si="1"/>
        <v>0</v>
      </c>
      <c r="J19" s="60"/>
      <c r="K19" s="60"/>
      <c r="L19" s="60">
        <f t="shared" si="2"/>
        <v>0</v>
      </c>
      <c r="M19" s="60"/>
      <c r="N19" s="60"/>
      <c r="O19" s="60">
        <f t="shared" si="3"/>
        <v>0</v>
      </c>
    </row>
    <row r="20" spans="1:17" hidden="1">
      <c r="A20" s="38"/>
      <c r="B20" s="38" t="str">
        <f t="shared" si="4"/>
        <v>b</v>
      </c>
      <c r="C20" s="58" t="s">
        <v>308</v>
      </c>
      <c r="D20" s="59" t="s">
        <v>309</v>
      </c>
      <c r="E20" s="60"/>
      <c r="F20" s="60"/>
      <c r="G20" s="60"/>
      <c r="H20" s="60"/>
      <c r="I20" s="60">
        <f t="shared" ref="I20:I83" si="5">I23+I208+I291+I334</f>
        <v>0</v>
      </c>
      <c r="J20" s="60"/>
      <c r="K20" s="60"/>
      <c r="L20" s="60">
        <f t="shared" ref="L20:L83" si="6">L23+L208+L291+L334</f>
        <v>0</v>
      </c>
      <c r="M20" s="60"/>
      <c r="N20" s="60"/>
      <c r="O20" s="60">
        <f t="shared" si="3"/>
        <v>0</v>
      </c>
    </row>
    <row r="21" spans="1:17">
      <c r="A21" s="38" t="s">
        <v>282</v>
      </c>
      <c r="B21" s="38" t="str">
        <f t="shared" si="4"/>
        <v>a</v>
      </c>
      <c r="C21" s="64" t="s">
        <v>310</v>
      </c>
      <c r="D21" s="53" t="s">
        <v>24</v>
      </c>
      <c r="E21" s="54">
        <f>E22+E23+E26+E62+E63+E64+E65+E66+E73+E74</f>
        <v>3765000</v>
      </c>
      <c r="F21" s="54">
        <f>F22+F23+F26+F62+F63+F64+F65+F66+F73+F74</f>
        <v>4065000</v>
      </c>
      <c r="G21" s="54">
        <v>3765000</v>
      </c>
      <c r="H21" s="54">
        <f>H22+H23+H26+H62+H63+H64+H65+H66+H73+H74</f>
        <v>2357310.8499999996</v>
      </c>
      <c r="I21" s="54">
        <f t="shared" si="5"/>
        <v>0</v>
      </c>
      <c r="J21" s="54">
        <f>J22+J23+J26+J62+J63+J64+J65+J66+J73+J74</f>
        <v>4762000</v>
      </c>
      <c r="K21" s="54">
        <f>K22+K23+K26+K62+K63+K64+K65+K66+K73+K74</f>
        <v>0</v>
      </c>
      <c r="L21" s="54">
        <f t="shared" si="6"/>
        <v>0</v>
      </c>
      <c r="M21" s="54">
        <f>M22+M23+M26+M62+M63+M64+M65+M66+M73+M74</f>
        <v>5386000</v>
      </c>
      <c r="N21" s="54">
        <f>N22+N23+N26+N62+N63+N64+N65+N66+N73+N74</f>
        <v>0</v>
      </c>
      <c r="O21" s="54">
        <f t="shared" si="3"/>
        <v>624000</v>
      </c>
    </row>
    <row r="22" spans="1:17" ht="25.5">
      <c r="A22" s="38"/>
      <c r="B22" s="38" t="str">
        <f t="shared" si="4"/>
        <v>a</v>
      </c>
      <c r="C22" s="65" t="s">
        <v>311</v>
      </c>
      <c r="D22" s="56" t="s">
        <v>312</v>
      </c>
      <c r="E22" s="57">
        <v>1422000</v>
      </c>
      <c r="F22" s="57">
        <v>1422000</v>
      </c>
      <c r="G22" s="57"/>
      <c r="H22" s="57">
        <v>915567.98</v>
      </c>
      <c r="I22" s="57">
        <f t="shared" si="5"/>
        <v>0</v>
      </c>
      <c r="J22" s="57">
        <f>134000*12+134000-42000</f>
        <v>1700000</v>
      </c>
      <c r="K22" s="57"/>
      <c r="L22" s="57">
        <f t="shared" si="6"/>
        <v>0</v>
      </c>
      <c r="M22" s="57">
        <f>134000*12+392000</f>
        <v>2000000</v>
      </c>
      <c r="N22" s="57"/>
      <c r="O22" s="57">
        <f t="shared" si="3"/>
        <v>300000</v>
      </c>
      <c r="Q22" s="47">
        <f>134000*12</f>
        <v>1608000</v>
      </c>
    </row>
    <row r="23" spans="1:17">
      <c r="A23" s="38"/>
      <c r="B23" s="38" t="str">
        <f t="shared" si="4"/>
        <v>a</v>
      </c>
      <c r="C23" s="65" t="s">
        <v>313</v>
      </c>
      <c r="D23" s="56" t="s">
        <v>314</v>
      </c>
      <c r="E23" s="57">
        <f>SUM(E24:E25)</f>
        <v>115000</v>
      </c>
      <c r="F23" s="57">
        <f>SUM(F24:F25)</f>
        <v>115000</v>
      </c>
      <c r="G23" s="57">
        <f>SUM(G24:G25)</f>
        <v>0</v>
      </c>
      <c r="H23" s="57">
        <f>SUM(H24:H25)</f>
        <v>44767.37</v>
      </c>
      <c r="I23" s="57">
        <f t="shared" si="5"/>
        <v>0</v>
      </c>
      <c r="J23" s="57">
        <f>SUM(J24:J25)</f>
        <v>115000</v>
      </c>
      <c r="K23" s="57">
        <f>SUM(K24:K25)</f>
        <v>0</v>
      </c>
      <c r="L23" s="57">
        <f t="shared" si="6"/>
        <v>0</v>
      </c>
      <c r="M23" s="57">
        <f>SUM(M24:M25)</f>
        <v>115000</v>
      </c>
      <c r="N23" s="57">
        <f>SUM(N24:N25)</f>
        <v>0</v>
      </c>
      <c r="O23" s="57">
        <f t="shared" si="3"/>
        <v>0</v>
      </c>
    </row>
    <row r="24" spans="1:17">
      <c r="A24" s="38"/>
      <c r="B24" s="38" t="str">
        <f t="shared" si="4"/>
        <v>a</v>
      </c>
      <c r="C24" s="66" t="s">
        <v>315</v>
      </c>
      <c r="D24" s="59" t="s">
        <v>316</v>
      </c>
      <c r="E24" s="60">
        <v>65000</v>
      </c>
      <c r="F24" s="60">
        <v>65000</v>
      </c>
      <c r="G24" s="60"/>
      <c r="H24" s="60">
        <v>28843</v>
      </c>
      <c r="I24" s="60">
        <f t="shared" si="5"/>
        <v>0</v>
      </c>
      <c r="J24" s="60">
        <v>65000</v>
      </c>
      <c r="K24" s="60"/>
      <c r="L24" s="60">
        <f t="shared" si="6"/>
        <v>0</v>
      </c>
      <c r="M24" s="60">
        <v>65000</v>
      </c>
      <c r="N24" s="60"/>
      <c r="O24" s="60">
        <f t="shared" si="3"/>
        <v>0</v>
      </c>
    </row>
    <row r="25" spans="1:17">
      <c r="A25" s="38"/>
      <c r="B25" s="38" t="str">
        <f t="shared" si="4"/>
        <v>a</v>
      </c>
      <c r="C25" s="66" t="s">
        <v>317</v>
      </c>
      <c r="D25" s="59" t="s">
        <v>318</v>
      </c>
      <c r="E25" s="60">
        <v>50000</v>
      </c>
      <c r="F25" s="60">
        <v>50000</v>
      </c>
      <c r="G25" s="60"/>
      <c r="H25" s="60">
        <v>15924.37</v>
      </c>
      <c r="I25" s="60">
        <f t="shared" si="5"/>
        <v>0</v>
      </c>
      <c r="J25" s="60">
        <v>50000</v>
      </c>
      <c r="K25" s="60"/>
      <c r="L25" s="60">
        <f t="shared" si="6"/>
        <v>0</v>
      </c>
      <c r="M25" s="60">
        <v>50000</v>
      </c>
      <c r="N25" s="60"/>
      <c r="O25" s="60">
        <f t="shared" si="3"/>
        <v>0</v>
      </c>
    </row>
    <row r="26" spans="1:17">
      <c r="A26" s="38"/>
      <c r="B26" s="38" t="str">
        <f t="shared" si="4"/>
        <v>a</v>
      </c>
      <c r="C26" s="65" t="s">
        <v>319</v>
      </c>
      <c r="D26" s="56" t="s">
        <v>320</v>
      </c>
      <c r="E26" s="57">
        <f>E27+E28+E29+E30+E42+E46+E47+E48+E49+E50+E51+E52+E60+E61</f>
        <v>1170000</v>
      </c>
      <c r="F26" s="57">
        <f>F27+F28+F29+F30+F42+F46+F47+F48+F49+F50+F51+F52+F60+F61</f>
        <v>1170000</v>
      </c>
      <c r="G26" s="57">
        <f>G27+G28+G29+G30+G42+G46+G47+G48+G49+G50+G51+G52+G60+G61</f>
        <v>0</v>
      </c>
      <c r="H26" s="57">
        <f>H27+H28+H29+H30+H42+H46+H47+H48+H49+H50+H51+H52+H60+H61</f>
        <v>598923.42999999993</v>
      </c>
      <c r="I26" s="57">
        <f t="shared" si="5"/>
        <v>0</v>
      </c>
      <c r="J26" s="57">
        <f>J27+J28+J29+J30+J42+J46+J47+J48+J49+J50+J51+J52+J60+J61</f>
        <v>1469000</v>
      </c>
      <c r="K26" s="57">
        <f>K27+K28+K29+K30+K42+K46+K47+K48+K49+K50+K51+K52+K60+K61</f>
        <v>0</v>
      </c>
      <c r="L26" s="57">
        <f t="shared" si="6"/>
        <v>0</v>
      </c>
      <c r="M26" s="57">
        <f>M27+M28+M29+M30+M42+M46+M47+M48+M49+M50+M51+M52+M60+M61</f>
        <v>1607000</v>
      </c>
      <c r="N26" s="57">
        <f>N27+N28+N29+N30+N42+N46+N47+N48+N49+N50+N51+N52+N60+N61</f>
        <v>0</v>
      </c>
      <c r="O26" s="57">
        <f t="shared" si="3"/>
        <v>138000</v>
      </c>
    </row>
    <row r="27" spans="1:17" ht="51">
      <c r="A27" s="38"/>
      <c r="B27" s="38" t="str">
        <f t="shared" si="4"/>
        <v>a</v>
      </c>
      <c r="C27" s="66" t="s">
        <v>321</v>
      </c>
      <c r="D27" s="59" t="s">
        <v>322</v>
      </c>
      <c r="E27" s="60">
        <v>40000</v>
      </c>
      <c r="F27" s="60">
        <v>40000</v>
      </c>
      <c r="G27" s="60"/>
      <c r="H27" s="60">
        <v>15877.44</v>
      </c>
      <c r="I27" s="60">
        <f t="shared" si="5"/>
        <v>0</v>
      </c>
      <c r="J27" s="60">
        <v>40000</v>
      </c>
      <c r="K27" s="60"/>
      <c r="L27" s="60">
        <f t="shared" si="6"/>
        <v>0</v>
      </c>
      <c r="M27" s="60">
        <v>40000</v>
      </c>
      <c r="N27" s="60"/>
      <c r="O27" s="60">
        <f t="shared" si="3"/>
        <v>0</v>
      </c>
      <c r="Q27" s="47">
        <f>6000000-M11</f>
        <v>240600</v>
      </c>
    </row>
    <row r="28" spans="1:17" ht="25.5">
      <c r="A28" s="38"/>
      <c r="B28" s="38" t="str">
        <f t="shared" si="4"/>
        <v>a</v>
      </c>
      <c r="C28" s="66" t="s">
        <v>323</v>
      </c>
      <c r="D28" s="59" t="s">
        <v>324</v>
      </c>
      <c r="E28" s="60">
        <v>200000</v>
      </c>
      <c r="F28" s="60">
        <v>200000</v>
      </c>
      <c r="G28" s="60"/>
      <c r="H28" s="60">
        <v>17000</v>
      </c>
      <c r="I28" s="60">
        <f t="shared" si="5"/>
        <v>0</v>
      </c>
      <c r="J28" s="60">
        <v>200000</v>
      </c>
      <c r="K28" s="60"/>
      <c r="L28" s="60">
        <f t="shared" si="6"/>
        <v>0</v>
      </c>
      <c r="M28" s="60">
        <v>200000</v>
      </c>
      <c r="N28" s="60"/>
      <c r="O28" s="60">
        <f t="shared" si="3"/>
        <v>0</v>
      </c>
      <c r="Q28" s="67">
        <f>17000*2+102000+11000+12000</f>
        <v>159000</v>
      </c>
    </row>
    <row r="29" spans="1:17" ht="63.75">
      <c r="A29" s="38"/>
      <c r="B29" s="38" t="str">
        <f t="shared" si="4"/>
        <v>a</v>
      </c>
      <c r="C29" s="66" t="s">
        <v>325</v>
      </c>
      <c r="D29" s="59" t="s">
        <v>326</v>
      </c>
      <c r="E29" s="60">
        <v>60000</v>
      </c>
      <c r="F29" s="60">
        <v>60000</v>
      </c>
      <c r="G29" s="60"/>
      <c r="H29" s="60">
        <v>35300.85</v>
      </c>
      <c r="I29" s="60">
        <f t="shared" si="5"/>
        <v>0</v>
      </c>
      <c r="J29" s="60">
        <v>60000</v>
      </c>
      <c r="K29" s="60"/>
      <c r="L29" s="60">
        <f t="shared" si="6"/>
        <v>0</v>
      </c>
      <c r="M29" s="60">
        <v>60000</v>
      </c>
      <c r="N29" s="60"/>
      <c r="O29" s="60">
        <f t="shared" si="3"/>
        <v>0</v>
      </c>
    </row>
    <row r="30" spans="1:17" ht="25.5">
      <c r="A30" s="38"/>
      <c r="B30" s="38" t="str">
        <f t="shared" si="4"/>
        <v>a</v>
      </c>
      <c r="C30" s="66" t="s">
        <v>327</v>
      </c>
      <c r="D30" s="59" t="s">
        <v>328</v>
      </c>
      <c r="E30" s="60">
        <f>SUM(E31:E41)</f>
        <v>112000</v>
      </c>
      <c r="F30" s="60">
        <f>SUM(F31:F41)</f>
        <v>112000</v>
      </c>
      <c r="G30" s="60">
        <f>SUM(G31:G41)</f>
        <v>0</v>
      </c>
      <c r="H30" s="60">
        <f>SUM(H31:H41)</f>
        <v>54765</v>
      </c>
      <c r="I30" s="60">
        <f t="shared" si="5"/>
        <v>0</v>
      </c>
      <c r="J30" s="60">
        <f>SUM(J31:J41)</f>
        <v>90000</v>
      </c>
      <c r="K30" s="60">
        <f>SUM(K31:K41)</f>
        <v>0</v>
      </c>
      <c r="L30" s="60">
        <f t="shared" si="6"/>
        <v>0</v>
      </c>
      <c r="M30" s="60">
        <f>SUM(M31:M41)</f>
        <v>128000</v>
      </c>
      <c r="N30" s="60">
        <f>SUM(N31:N41)</f>
        <v>0</v>
      </c>
      <c r="O30" s="60">
        <f t="shared" si="3"/>
        <v>38000</v>
      </c>
    </row>
    <row r="31" spans="1:17" hidden="1">
      <c r="A31" s="38"/>
      <c r="B31" s="38" t="str">
        <f t="shared" si="4"/>
        <v>b</v>
      </c>
      <c r="C31" s="68" t="s">
        <v>329</v>
      </c>
      <c r="D31" s="62" t="s">
        <v>330</v>
      </c>
      <c r="E31" s="63">
        <v>0</v>
      </c>
      <c r="F31" s="63">
        <v>0</v>
      </c>
      <c r="G31" s="63"/>
      <c r="H31" s="63"/>
      <c r="I31" s="63">
        <f t="shared" si="5"/>
        <v>0</v>
      </c>
      <c r="J31" s="63"/>
      <c r="K31" s="63"/>
      <c r="L31" s="63">
        <f t="shared" si="6"/>
        <v>0</v>
      </c>
      <c r="M31" s="63"/>
      <c r="N31" s="63"/>
      <c r="O31" s="63">
        <f t="shared" si="3"/>
        <v>0</v>
      </c>
    </row>
    <row r="32" spans="1:17" hidden="1">
      <c r="A32" s="38"/>
      <c r="B32" s="38" t="str">
        <f t="shared" si="4"/>
        <v>b</v>
      </c>
      <c r="C32" s="68" t="s">
        <v>331</v>
      </c>
      <c r="D32" s="62" t="s">
        <v>332</v>
      </c>
      <c r="E32" s="63">
        <v>0</v>
      </c>
      <c r="F32" s="63">
        <v>0</v>
      </c>
      <c r="G32" s="63"/>
      <c r="H32" s="63"/>
      <c r="I32" s="63">
        <f t="shared" si="5"/>
        <v>0</v>
      </c>
      <c r="J32" s="63"/>
      <c r="K32" s="63"/>
      <c r="L32" s="63">
        <f t="shared" si="6"/>
        <v>0</v>
      </c>
      <c r="M32" s="63"/>
      <c r="N32" s="63"/>
      <c r="O32" s="63">
        <f t="shared" si="3"/>
        <v>0</v>
      </c>
    </row>
    <row r="33" spans="1:16">
      <c r="A33" s="38"/>
      <c r="B33" s="38" t="str">
        <f t="shared" si="4"/>
        <v>a</v>
      </c>
      <c r="C33" s="68" t="s">
        <v>333</v>
      </c>
      <c r="D33" s="62" t="s">
        <v>334</v>
      </c>
      <c r="E33" s="63">
        <v>35000</v>
      </c>
      <c r="F33" s="63">
        <v>35000</v>
      </c>
      <c r="G33" s="63"/>
      <c r="H33" s="63">
        <v>9770</v>
      </c>
      <c r="I33" s="63">
        <f t="shared" si="5"/>
        <v>0</v>
      </c>
      <c r="J33" s="69">
        <f>38000-18000</f>
        <v>20000</v>
      </c>
      <c r="K33" s="63"/>
      <c r="L33" s="63">
        <f t="shared" si="6"/>
        <v>0</v>
      </c>
      <c r="M33" s="63">
        <v>38000</v>
      </c>
      <c r="N33" s="63"/>
      <c r="O33" s="63">
        <f t="shared" si="3"/>
        <v>18000</v>
      </c>
    </row>
    <row r="34" spans="1:16" hidden="1">
      <c r="A34" s="38"/>
      <c r="B34" s="38" t="str">
        <f t="shared" si="4"/>
        <v>b</v>
      </c>
      <c r="C34" s="68" t="s">
        <v>335</v>
      </c>
      <c r="D34" s="62" t="s">
        <v>336</v>
      </c>
      <c r="E34" s="63">
        <v>0</v>
      </c>
      <c r="F34" s="63">
        <v>0</v>
      </c>
      <c r="G34" s="63"/>
      <c r="H34" s="63">
        <v>0</v>
      </c>
      <c r="I34" s="63">
        <f t="shared" si="5"/>
        <v>0</v>
      </c>
      <c r="J34" s="63"/>
      <c r="K34" s="63"/>
      <c r="L34" s="63">
        <f t="shared" si="6"/>
        <v>0</v>
      </c>
      <c r="M34" s="63"/>
      <c r="N34" s="63"/>
      <c r="O34" s="63">
        <f t="shared" si="3"/>
        <v>0</v>
      </c>
    </row>
    <row r="35" spans="1:16">
      <c r="A35" s="38"/>
      <c r="B35" s="38" t="str">
        <f t="shared" si="4"/>
        <v>a</v>
      </c>
      <c r="C35" s="68" t="s">
        <v>337</v>
      </c>
      <c r="D35" s="62" t="s">
        <v>338</v>
      </c>
      <c r="E35" s="63">
        <v>67000</v>
      </c>
      <c r="F35" s="63">
        <v>67000</v>
      </c>
      <c r="G35" s="63"/>
      <c r="H35" s="63">
        <v>40050</v>
      </c>
      <c r="I35" s="63">
        <f t="shared" si="5"/>
        <v>0</v>
      </c>
      <c r="J35" s="69">
        <f>70000-20000</f>
        <v>50000</v>
      </c>
      <c r="K35" s="63"/>
      <c r="L35" s="63">
        <f t="shared" si="6"/>
        <v>0</v>
      </c>
      <c r="M35" s="63">
        <v>70000</v>
      </c>
      <c r="N35" s="63"/>
      <c r="O35" s="63">
        <f t="shared" si="3"/>
        <v>20000</v>
      </c>
    </row>
    <row r="36" spans="1:16" hidden="1">
      <c r="A36" s="38"/>
      <c r="B36" s="38" t="str">
        <f t="shared" si="4"/>
        <v>b</v>
      </c>
      <c r="C36" s="68" t="s">
        <v>339</v>
      </c>
      <c r="D36" s="62" t="s">
        <v>340</v>
      </c>
      <c r="E36" s="63">
        <v>0</v>
      </c>
      <c r="F36" s="63">
        <v>0</v>
      </c>
      <c r="G36" s="63"/>
      <c r="H36" s="63"/>
      <c r="I36" s="63">
        <f t="shared" si="5"/>
        <v>0</v>
      </c>
      <c r="J36" s="63"/>
      <c r="K36" s="63"/>
      <c r="L36" s="63">
        <f t="shared" si="6"/>
        <v>0</v>
      </c>
      <c r="M36" s="63"/>
      <c r="N36" s="63"/>
      <c r="O36" s="63">
        <f t="shared" si="3"/>
        <v>0</v>
      </c>
    </row>
    <row r="37" spans="1:16" hidden="1">
      <c r="A37" s="38"/>
      <c r="B37" s="38" t="str">
        <f t="shared" si="4"/>
        <v>b</v>
      </c>
      <c r="C37" s="68" t="s">
        <v>341</v>
      </c>
      <c r="D37" s="62" t="s">
        <v>342</v>
      </c>
      <c r="E37" s="63">
        <v>0</v>
      </c>
      <c r="F37" s="63">
        <v>0</v>
      </c>
      <c r="G37" s="63"/>
      <c r="H37" s="63"/>
      <c r="I37" s="63">
        <f t="shared" si="5"/>
        <v>0</v>
      </c>
      <c r="J37" s="63"/>
      <c r="K37" s="63"/>
      <c r="L37" s="63">
        <f t="shared" si="6"/>
        <v>0</v>
      </c>
      <c r="M37" s="63"/>
      <c r="N37" s="63"/>
      <c r="O37" s="63">
        <f t="shared" si="3"/>
        <v>0</v>
      </c>
    </row>
    <row r="38" spans="1:16" hidden="1">
      <c r="A38" s="38"/>
      <c r="B38" s="38" t="str">
        <f t="shared" si="4"/>
        <v>b</v>
      </c>
      <c r="C38" s="68" t="s">
        <v>343</v>
      </c>
      <c r="D38" s="62" t="s">
        <v>344</v>
      </c>
      <c r="E38" s="63">
        <v>0</v>
      </c>
      <c r="F38" s="63">
        <v>0</v>
      </c>
      <c r="G38" s="63"/>
      <c r="H38" s="63"/>
      <c r="I38" s="63">
        <f t="shared" si="5"/>
        <v>0</v>
      </c>
      <c r="J38" s="63"/>
      <c r="K38" s="63"/>
      <c r="L38" s="63">
        <f t="shared" si="6"/>
        <v>0</v>
      </c>
      <c r="M38" s="63"/>
      <c r="N38" s="63"/>
      <c r="O38" s="63">
        <f t="shared" si="3"/>
        <v>0</v>
      </c>
    </row>
    <row r="39" spans="1:16" hidden="1">
      <c r="A39" s="38"/>
      <c r="B39" s="38" t="str">
        <f t="shared" si="4"/>
        <v>b</v>
      </c>
      <c r="C39" s="68" t="s">
        <v>345</v>
      </c>
      <c r="D39" s="62" t="s">
        <v>346</v>
      </c>
      <c r="E39" s="63">
        <v>0</v>
      </c>
      <c r="F39" s="63">
        <v>0</v>
      </c>
      <c r="G39" s="63"/>
      <c r="H39" s="63"/>
      <c r="I39" s="63">
        <f t="shared" si="5"/>
        <v>0</v>
      </c>
      <c r="J39" s="63"/>
      <c r="K39" s="63"/>
      <c r="L39" s="63">
        <f t="shared" si="6"/>
        <v>0</v>
      </c>
      <c r="M39" s="63"/>
      <c r="N39" s="63"/>
      <c r="O39" s="63">
        <f t="shared" si="3"/>
        <v>0</v>
      </c>
    </row>
    <row r="40" spans="1:16">
      <c r="A40" s="38"/>
      <c r="B40" s="38" t="str">
        <f t="shared" si="4"/>
        <v>a</v>
      </c>
      <c r="C40" s="68" t="s">
        <v>347</v>
      </c>
      <c r="D40" s="62" t="s">
        <v>348</v>
      </c>
      <c r="E40" s="63">
        <v>0</v>
      </c>
      <c r="F40" s="63">
        <v>0</v>
      </c>
      <c r="G40" s="63"/>
      <c r="H40" s="63">
        <v>4945</v>
      </c>
      <c r="I40" s="63">
        <f t="shared" si="5"/>
        <v>0</v>
      </c>
      <c r="J40" s="63"/>
      <c r="K40" s="63"/>
      <c r="L40" s="63">
        <f t="shared" si="6"/>
        <v>0</v>
      </c>
      <c r="M40" s="63"/>
      <c r="N40" s="63"/>
      <c r="O40" s="63">
        <f t="shared" si="3"/>
        <v>0</v>
      </c>
    </row>
    <row r="41" spans="1:16" ht="38.25">
      <c r="A41" s="38"/>
      <c r="B41" s="38" t="str">
        <f t="shared" si="4"/>
        <v>a</v>
      </c>
      <c r="C41" s="68" t="s">
        <v>349</v>
      </c>
      <c r="D41" s="62" t="s">
        <v>350</v>
      </c>
      <c r="E41" s="63">
        <v>10000</v>
      </c>
      <c r="F41" s="63">
        <v>10000</v>
      </c>
      <c r="G41" s="63"/>
      <c r="H41" s="63">
        <v>0</v>
      </c>
      <c r="I41" s="63">
        <f t="shared" si="5"/>
        <v>0</v>
      </c>
      <c r="J41" s="63">
        <v>20000</v>
      </c>
      <c r="K41" s="63"/>
      <c r="L41" s="63">
        <f t="shared" si="6"/>
        <v>0</v>
      </c>
      <c r="M41" s="63">
        <v>20000</v>
      </c>
      <c r="N41" s="63"/>
      <c r="O41" s="63">
        <f t="shared" si="3"/>
        <v>0</v>
      </c>
    </row>
    <row r="42" spans="1:16" ht="25.5">
      <c r="A42" s="38"/>
      <c r="B42" s="38" t="str">
        <f t="shared" si="4"/>
        <v>a</v>
      </c>
      <c r="C42" s="66" t="s">
        <v>351</v>
      </c>
      <c r="D42" s="59" t="s">
        <v>352</v>
      </c>
      <c r="E42" s="60">
        <f>E43+E44+E45</f>
        <v>10000</v>
      </c>
      <c r="F42" s="60">
        <f>F43+F44+F45</f>
        <v>10000</v>
      </c>
      <c r="G42" s="60">
        <f>G43+G44+G45</f>
        <v>0</v>
      </c>
      <c r="H42" s="60">
        <f>H43+H44+H45</f>
        <v>1740</v>
      </c>
      <c r="I42" s="60">
        <f t="shared" si="5"/>
        <v>0</v>
      </c>
      <c r="J42" s="60">
        <f>J43+J44+J45</f>
        <v>25000</v>
      </c>
      <c r="K42" s="60">
        <f>K43+K44+K45</f>
        <v>0</v>
      </c>
      <c r="L42" s="60">
        <f t="shared" si="6"/>
        <v>0</v>
      </c>
      <c r="M42" s="60">
        <f>M43+M44+M45</f>
        <v>125000</v>
      </c>
      <c r="N42" s="60">
        <f>N43+N44+N45</f>
        <v>0</v>
      </c>
      <c r="O42" s="60">
        <f t="shared" si="3"/>
        <v>100000</v>
      </c>
    </row>
    <row r="43" spans="1:16">
      <c r="A43" s="38"/>
      <c r="B43" s="38" t="str">
        <f t="shared" si="4"/>
        <v>a</v>
      </c>
      <c r="C43" s="68" t="s">
        <v>353</v>
      </c>
      <c r="D43" s="62" t="s">
        <v>354</v>
      </c>
      <c r="E43" s="63">
        <v>0</v>
      </c>
      <c r="F43" s="63">
        <v>0</v>
      </c>
      <c r="G43" s="63"/>
      <c r="H43" s="63"/>
      <c r="I43" s="63">
        <f t="shared" si="5"/>
        <v>0</v>
      </c>
      <c r="J43" s="63"/>
      <c r="K43" s="63"/>
      <c r="L43" s="63">
        <f t="shared" si="6"/>
        <v>0</v>
      </c>
      <c r="M43" s="63">
        <v>100000</v>
      </c>
      <c r="N43" s="63"/>
      <c r="O43" s="63">
        <f t="shared" si="3"/>
        <v>100000</v>
      </c>
      <c r="P43" s="70" t="s">
        <v>355</v>
      </c>
    </row>
    <row r="44" spans="1:16" hidden="1">
      <c r="A44" s="38"/>
      <c r="B44" s="38" t="str">
        <f t="shared" si="4"/>
        <v>b</v>
      </c>
      <c r="C44" s="68" t="s">
        <v>356</v>
      </c>
      <c r="D44" s="62" t="s">
        <v>357</v>
      </c>
      <c r="E44" s="63">
        <v>0</v>
      </c>
      <c r="F44" s="63">
        <v>0</v>
      </c>
      <c r="G44" s="63"/>
      <c r="H44" s="63"/>
      <c r="I44" s="63">
        <f t="shared" si="5"/>
        <v>0</v>
      </c>
      <c r="J44" s="63"/>
      <c r="K44" s="63"/>
      <c r="L44" s="63">
        <f t="shared" si="6"/>
        <v>0</v>
      </c>
      <c r="M44" s="63"/>
      <c r="N44" s="63"/>
      <c r="O44" s="63">
        <f t="shared" si="3"/>
        <v>0</v>
      </c>
      <c r="P44" s="70"/>
    </row>
    <row r="45" spans="1:16" ht="38.25">
      <c r="A45" s="38"/>
      <c r="B45" s="38" t="str">
        <f t="shared" si="4"/>
        <v>a</v>
      </c>
      <c r="C45" s="68" t="s">
        <v>358</v>
      </c>
      <c r="D45" s="62" t="s">
        <v>359</v>
      </c>
      <c r="E45" s="63">
        <v>10000</v>
      </c>
      <c r="F45" s="63">
        <v>10000</v>
      </c>
      <c r="G45" s="63"/>
      <c r="H45" s="63">
        <v>1740</v>
      </c>
      <c r="I45" s="63">
        <f t="shared" si="5"/>
        <v>0</v>
      </c>
      <c r="J45" s="63">
        <f>25000</f>
        <v>25000</v>
      </c>
      <c r="K45" s="63"/>
      <c r="L45" s="63">
        <f t="shared" si="6"/>
        <v>0</v>
      </c>
      <c r="M45" s="63">
        <f>25000</f>
        <v>25000</v>
      </c>
      <c r="N45" s="63"/>
      <c r="O45" s="63">
        <f t="shared" si="3"/>
        <v>0</v>
      </c>
      <c r="P45" s="70"/>
    </row>
    <row r="46" spans="1:16" ht="25.5">
      <c r="A46" s="38"/>
      <c r="B46" s="38" t="str">
        <f t="shared" si="4"/>
        <v>a</v>
      </c>
      <c r="C46" s="66" t="s">
        <v>360</v>
      </c>
      <c r="D46" s="59" t="s">
        <v>361</v>
      </c>
      <c r="E46" s="60">
        <v>30000</v>
      </c>
      <c r="F46" s="60">
        <v>30000</v>
      </c>
      <c r="G46" s="60"/>
      <c r="H46" s="60">
        <v>21669.200000000001</v>
      </c>
      <c r="I46" s="60">
        <f t="shared" si="5"/>
        <v>0</v>
      </c>
      <c r="J46" s="60">
        <v>30000</v>
      </c>
      <c r="K46" s="60"/>
      <c r="L46" s="60">
        <f t="shared" si="6"/>
        <v>0</v>
      </c>
      <c r="M46" s="60">
        <v>30000</v>
      </c>
      <c r="N46" s="60"/>
      <c r="O46" s="60">
        <f t="shared" si="3"/>
        <v>0</v>
      </c>
    </row>
    <row r="47" spans="1:16" ht="25.5">
      <c r="A47" s="38"/>
      <c r="B47" s="38" t="str">
        <f t="shared" si="4"/>
        <v>a</v>
      </c>
      <c r="C47" s="66" t="s">
        <v>362</v>
      </c>
      <c r="D47" s="59" t="s">
        <v>363</v>
      </c>
      <c r="E47" s="60">
        <v>5000</v>
      </c>
      <c r="F47" s="60">
        <v>5000</v>
      </c>
      <c r="G47" s="60"/>
      <c r="H47" s="60"/>
      <c r="I47" s="60">
        <f t="shared" si="5"/>
        <v>0</v>
      </c>
      <c r="J47" s="60">
        <v>10000</v>
      </c>
      <c r="K47" s="60"/>
      <c r="L47" s="60">
        <f t="shared" si="6"/>
        <v>0</v>
      </c>
      <c r="M47" s="60">
        <v>10000</v>
      </c>
      <c r="N47" s="60"/>
      <c r="O47" s="60">
        <f t="shared" si="3"/>
        <v>0</v>
      </c>
    </row>
    <row r="48" spans="1:16" ht="25.5">
      <c r="A48" s="38"/>
      <c r="B48" s="38" t="str">
        <f t="shared" si="4"/>
        <v>a</v>
      </c>
      <c r="C48" s="66" t="s">
        <v>364</v>
      </c>
      <c r="D48" s="59" t="s">
        <v>365</v>
      </c>
      <c r="E48" s="60">
        <v>50000</v>
      </c>
      <c r="F48" s="60">
        <v>50000</v>
      </c>
      <c r="G48" s="60"/>
      <c r="H48" s="60">
        <v>25613</v>
      </c>
      <c r="I48" s="60">
        <f t="shared" si="5"/>
        <v>0</v>
      </c>
      <c r="J48" s="60">
        <v>50000</v>
      </c>
      <c r="K48" s="60"/>
      <c r="L48" s="60">
        <f t="shared" si="6"/>
        <v>0</v>
      </c>
      <c r="M48" s="60">
        <v>50000</v>
      </c>
      <c r="N48" s="60"/>
      <c r="O48" s="60">
        <f t="shared" si="3"/>
        <v>0</v>
      </c>
    </row>
    <row r="49" spans="1:16" ht="51">
      <c r="A49" s="38"/>
      <c r="B49" s="38" t="str">
        <f t="shared" si="4"/>
        <v>a</v>
      </c>
      <c r="C49" s="66" t="s">
        <v>366</v>
      </c>
      <c r="D49" s="59" t="s">
        <v>367</v>
      </c>
      <c r="E49" s="60">
        <v>60000</v>
      </c>
      <c r="F49" s="60">
        <v>60000</v>
      </c>
      <c r="G49" s="60"/>
      <c r="H49" s="60">
        <v>13118.65</v>
      </c>
      <c r="I49" s="60">
        <f t="shared" si="5"/>
        <v>0</v>
      </c>
      <c r="J49" s="60">
        <v>100000</v>
      </c>
      <c r="K49" s="60"/>
      <c r="L49" s="60">
        <f t="shared" si="6"/>
        <v>0</v>
      </c>
      <c r="M49" s="60">
        <v>100000</v>
      </c>
      <c r="N49" s="60"/>
      <c r="O49" s="60">
        <f t="shared" si="3"/>
        <v>0</v>
      </c>
    </row>
    <row r="50" spans="1:16">
      <c r="A50" s="38"/>
      <c r="B50" s="38" t="str">
        <f t="shared" si="4"/>
        <v>a</v>
      </c>
      <c r="C50" s="66" t="s">
        <v>368</v>
      </c>
      <c r="D50" s="59" t="s">
        <v>369</v>
      </c>
      <c r="E50" s="60">
        <v>95000</v>
      </c>
      <c r="F50" s="60">
        <v>95000</v>
      </c>
      <c r="G50" s="60"/>
      <c r="H50" s="60">
        <v>74646.259999999995</v>
      </c>
      <c r="I50" s="60">
        <f t="shared" si="5"/>
        <v>0</v>
      </c>
      <c r="J50" s="60">
        <f>100000+20000</f>
        <v>120000</v>
      </c>
      <c r="K50" s="60"/>
      <c r="L50" s="60">
        <f t="shared" si="6"/>
        <v>0</v>
      </c>
      <c r="M50" s="60">
        <f>100000+20000</f>
        <v>120000</v>
      </c>
      <c r="N50" s="60"/>
      <c r="O50" s="60">
        <f t="shared" si="3"/>
        <v>0</v>
      </c>
      <c r="P50" s="29">
        <f>32+32+54</f>
        <v>118</v>
      </c>
    </row>
    <row r="51" spans="1:16">
      <c r="A51" s="38"/>
      <c r="B51" s="38" t="str">
        <f t="shared" si="4"/>
        <v>a</v>
      </c>
      <c r="C51" s="66" t="s">
        <v>370</v>
      </c>
      <c r="D51" s="59" t="s">
        <v>371</v>
      </c>
      <c r="E51" s="60">
        <v>45000</v>
      </c>
      <c r="F51" s="60">
        <v>45000</v>
      </c>
      <c r="G51" s="60"/>
      <c r="H51" s="60">
        <v>13793.05</v>
      </c>
      <c r="I51" s="60">
        <f t="shared" si="5"/>
        <v>0</v>
      </c>
      <c r="J51" s="60">
        <v>45000</v>
      </c>
      <c r="K51" s="60"/>
      <c r="L51" s="60">
        <f t="shared" si="6"/>
        <v>0</v>
      </c>
      <c r="M51" s="60">
        <v>45000</v>
      </c>
      <c r="N51" s="60"/>
      <c r="O51" s="60">
        <f t="shared" si="3"/>
        <v>0</v>
      </c>
    </row>
    <row r="52" spans="1:16">
      <c r="A52" s="38"/>
      <c r="B52" s="38" t="str">
        <f t="shared" si="4"/>
        <v>a</v>
      </c>
      <c r="C52" s="66" t="s">
        <v>372</v>
      </c>
      <c r="D52" s="59" t="s">
        <v>373</v>
      </c>
      <c r="E52" s="60">
        <f>SUM(E53:E59)</f>
        <v>463000</v>
      </c>
      <c r="F52" s="60">
        <f>SUM(F53:F59)</f>
        <v>463000</v>
      </c>
      <c r="G52" s="60">
        <f>SUM(G53:G59)</f>
        <v>0</v>
      </c>
      <c r="H52" s="60">
        <f>SUM(H53:H59)</f>
        <v>323489.98</v>
      </c>
      <c r="I52" s="60">
        <f t="shared" si="5"/>
        <v>0</v>
      </c>
      <c r="J52" s="60">
        <f>SUM(J53:J59)</f>
        <v>699000</v>
      </c>
      <c r="K52" s="60">
        <f>SUM(K53:K59)</f>
        <v>0</v>
      </c>
      <c r="L52" s="60">
        <f t="shared" si="6"/>
        <v>0</v>
      </c>
      <c r="M52" s="60">
        <f>SUM(M53:M59)</f>
        <v>699000</v>
      </c>
      <c r="N52" s="60">
        <f>SUM(N53:N59)</f>
        <v>0</v>
      </c>
      <c r="O52" s="60">
        <f t="shared" si="3"/>
        <v>0</v>
      </c>
    </row>
    <row r="53" spans="1:16">
      <c r="A53" s="38"/>
      <c r="B53" s="38" t="str">
        <f t="shared" si="4"/>
        <v>a</v>
      </c>
      <c r="C53" s="68" t="s">
        <v>374</v>
      </c>
      <c r="D53" s="62" t="s">
        <v>375</v>
      </c>
      <c r="E53" s="63">
        <v>250000</v>
      </c>
      <c r="F53" s="63">
        <v>250000</v>
      </c>
      <c r="G53" s="63"/>
      <c r="H53" s="63">
        <v>144434.76999999999</v>
      </c>
      <c r="I53" s="63">
        <f t="shared" si="5"/>
        <v>0</v>
      </c>
      <c r="J53" s="63">
        <f>250000+50000</f>
        <v>300000</v>
      </c>
      <c r="K53" s="63"/>
      <c r="L53" s="63">
        <f t="shared" si="6"/>
        <v>0</v>
      </c>
      <c r="M53" s="63">
        <f>250000+50000</f>
        <v>300000</v>
      </c>
      <c r="N53" s="63"/>
      <c r="O53" s="63">
        <f t="shared" si="3"/>
        <v>0</v>
      </c>
    </row>
    <row r="54" spans="1:16">
      <c r="A54" s="38"/>
      <c r="B54" s="38" t="str">
        <f t="shared" si="4"/>
        <v>a</v>
      </c>
      <c r="C54" s="68" t="s">
        <v>376</v>
      </c>
      <c r="D54" s="62" t="s">
        <v>377</v>
      </c>
      <c r="E54" s="63">
        <v>55000</v>
      </c>
      <c r="F54" s="63">
        <v>55000</v>
      </c>
      <c r="G54" s="63"/>
      <c r="H54" s="63">
        <v>63912.37</v>
      </c>
      <c r="I54" s="63">
        <f t="shared" si="5"/>
        <v>0</v>
      </c>
      <c r="J54" s="63">
        <f>100000+50000</f>
        <v>150000</v>
      </c>
      <c r="K54" s="63"/>
      <c r="L54" s="63">
        <f t="shared" si="6"/>
        <v>0</v>
      </c>
      <c r="M54" s="63">
        <f>100000+50000</f>
        <v>150000</v>
      </c>
      <c r="N54" s="63"/>
      <c r="O54" s="63">
        <f t="shared" si="3"/>
        <v>0</v>
      </c>
    </row>
    <row r="55" spans="1:16">
      <c r="A55" s="38"/>
      <c r="B55" s="38" t="str">
        <f t="shared" si="4"/>
        <v>a</v>
      </c>
      <c r="C55" s="68" t="s">
        <v>378</v>
      </c>
      <c r="D55" s="62" t="s">
        <v>379</v>
      </c>
      <c r="E55" s="63">
        <v>110000</v>
      </c>
      <c r="F55" s="63">
        <v>110000</v>
      </c>
      <c r="G55" s="63"/>
      <c r="H55" s="63">
        <v>113342.84</v>
      </c>
      <c r="I55" s="63">
        <f t="shared" si="5"/>
        <v>0</v>
      </c>
      <c r="J55" s="63">
        <f>150000+50000</f>
        <v>200000</v>
      </c>
      <c r="K55" s="63"/>
      <c r="L55" s="63">
        <f t="shared" si="6"/>
        <v>0</v>
      </c>
      <c r="M55" s="63">
        <f>150000+50000</f>
        <v>200000</v>
      </c>
      <c r="N55" s="63"/>
      <c r="O55" s="63">
        <f t="shared" si="3"/>
        <v>0</v>
      </c>
    </row>
    <row r="56" spans="1:16">
      <c r="A56" s="38"/>
      <c r="B56" s="38" t="str">
        <f t="shared" si="4"/>
        <v>a</v>
      </c>
      <c r="C56" s="68" t="s">
        <v>380</v>
      </c>
      <c r="D56" s="62" t="s">
        <v>381</v>
      </c>
      <c r="E56" s="63">
        <v>0</v>
      </c>
      <c r="F56" s="63">
        <v>0</v>
      </c>
      <c r="G56" s="63"/>
      <c r="H56" s="63">
        <v>0</v>
      </c>
      <c r="I56" s="63">
        <f t="shared" si="5"/>
        <v>0</v>
      </c>
      <c r="J56" s="63">
        <v>1000</v>
      </c>
      <c r="K56" s="63"/>
      <c r="L56" s="63">
        <f t="shared" si="6"/>
        <v>0</v>
      </c>
      <c r="M56" s="63">
        <v>1000</v>
      </c>
      <c r="N56" s="63"/>
      <c r="O56" s="63">
        <f t="shared" si="3"/>
        <v>0</v>
      </c>
    </row>
    <row r="57" spans="1:16" ht="38.25">
      <c r="A57" s="38"/>
      <c r="B57" s="38" t="str">
        <f t="shared" si="4"/>
        <v>a</v>
      </c>
      <c r="C57" s="68" t="s">
        <v>382</v>
      </c>
      <c r="D57" s="62" t="s">
        <v>383</v>
      </c>
      <c r="E57" s="63">
        <v>23000</v>
      </c>
      <c r="F57" s="63">
        <v>23000</v>
      </c>
      <c r="G57" s="63"/>
      <c r="H57" s="63"/>
      <c r="I57" s="63">
        <f t="shared" si="5"/>
        <v>0</v>
      </c>
      <c r="J57" s="63">
        <v>23000</v>
      </c>
      <c r="K57" s="63"/>
      <c r="L57" s="63">
        <f t="shared" si="6"/>
        <v>0</v>
      </c>
      <c r="M57" s="63">
        <v>23000</v>
      </c>
      <c r="N57" s="63"/>
      <c r="O57" s="63">
        <f t="shared" si="3"/>
        <v>0</v>
      </c>
    </row>
    <row r="58" spans="1:16" ht="38.25">
      <c r="A58" s="38"/>
      <c r="B58" s="38" t="str">
        <f t="shared" si="4"/>
        <v>a</v>
      </c>
      <c r="C58" s="68" t="s">
        <v>384</v>
      </c>
      <c r="D58" s="62" t="s">
        <v>385</v>
      </c>
      <c r="E58" s="63">
        <v>25000</v>
      </c>
      <c r="F58" s="63">
        <v>25000</v>
      </c>
      <c r="G58" s="63"/>
      <c r="H58" s="63">
        <v>1800</v>
      </c>
      <c r="I58" s="63">
        <f t="shared" si="5"/>
        <v>0</v>
      </c>
      <c r="J58" s="63">
        <v>25000</v>
      </c>
      <c r="K58" s="63"/>
      <c r="L58" s="63">
        <f t="shared" si="6"/>
        <v>0</v>
      </c>
      <c r="M58" s="63">
        <v>25000</v>
      </c>
      <c r="N58" s="63"/>
      <c r="O58" s="63">
        <f t="shared" si="3"/>
        <v>0</v>
      </c>
    </row>
    <row r="59" spans="1:16" ht="38.25" hidden="1">
      <c r="A59" s="38"/>
      <c r="B59" s="38" t="str">
        <f t="shared" si="4"/>
        <v>b</v>
      </c>
      <c r="C59" s="68" t="s">
        <v>386</v>
      </c>
      <c r="D59" s="62" t="s">
        <v>387</v>
      </c>
      <c r="E59" s="63">
        <v>0</v>
      </c>
      <c r="F59" s="63">
        <v>0</v>
      </c>
      <c r="G59" s="63"/>
      <c r="H59" s="63"/>
      <c r="I59" s="63">
        <f t="shared" si="5"/>
        <v>0</v>
      </c>
      <c r="J59" s="63"/>
      <c r="K59" s="63"/>
      <c r="L59" s="63">
        <f t="shared" si="6"/>
        <v>0</v>
      </c>
      <c r="M59" s="63"/>
      <c r="N59" s="63"/>
      <c r="O59" s="63">
        <f t="shared" si="3"/>
        <v>0</v>
      </c>
    </row>
    <row r="60" spans="1:16" ht="38.25" hidden="1">
      <c r="A60" s="38"/>
      <c r="B60" s="38" t="str">
        <f t="shared" si="4"/>
        <v>b</v>
      </c>
      <c r="C60" s="66" t="s">
        <v>388</v>
      </c>
      <c r="D60" s="59" t="s">
        <v>389</v>
      </c>
      <c r="E60" s="60"/>
      <c r="F60" s="60"/>
      <c r="G60" s="60"/>
      <c r="H60" s="60"/>
      <c r="I60" s="60">
        <f t="shared" si="5"/>
        <v>0</v>
      </c>
      <c r="J60" s="60"/>
      <c r="K60" s="60"/>
      <c r="L60" s="60">
        <f t="shared" si="6"/>
        <v>0</v>
      </c>
      <c r="M60" s="60"/>
      <c r="N60" s="60"/>
      <c r="O60" s="60">
        <f t="shared" si="3"/>
        <v>0</v>
      </c>
    </row>
    <row r="61" spans="1:16" ht="25.5">
      <c r="A61" s="38"/>
      <c r="B61" s="38" t="str">
        <f t="shared" si="4"/>
        <v>a</v>
      </c>
      <c r="C61" s="66" t="s">
        <v>390</v>
      </c>
      <c r="D61" s="59" t="s">
        <v>391</v>
      </c>
      <c r="E61" s="60"/>
      <c r="F61" s="60"/>
      <c r="G61" s="60"/>
      <c r="H61" s="60">
        <v>1910</v>
      </c>
      <c r="I61" s="60">
        <f t="shared" si="5"/>
        <v>0</v>
      </c>
      <c r="J61" s="60"/>
      <c r="K61" s="60"/>
      <c r="L61" s="60">
        <f t="shared" si="6"/>
        <v>0</v>
      </c>
      <c r="M61" s="60"/>
      <c r="N61" s="60"/>
      <c r="O61" s="60">
        <f t="shared" si="3"/>
        <v>0</v>
      </c>
    </row>
    <row r="62" spans="1:16">
      <c r="A62" s="38"/>
      <c r="B62" s="38" t="str">
        <f t="shared" si="4"/>
        <v>a</v>
      </c>
      <c r="C62" s="65" t="s">
        <v>392</v>
      </c>
      <c r="D62" s="56" t="s">
        <v>393</v>
      </c>
      <c r="E62" s="57">
        <v>31000</v>
      </c>
      <c r="F62" s="57">
        <v>31000</v>
      </c>
      <c r="G62" s="57"/>
      <c r="H62" s="57">
        <v>6805.02</v>
      </c>
      <c r="I62" s="57">
        <f t="shared" si="5"/>
        <v>0</v>
      </c>
      <c r="J62" s="57">
        <v>35000</v>
      </c>
      <c r="K62" s="57"/>
      <c r="L62" s="57">
        <f t="shared" si="6"/>
        <v>0</v>
      </c>
      <c r="M62" s="57">
        <v>35000</v>
      </c>
      <c r="N62" s="57"/>
      <c r="O62" s="57">
        <f t="shared" si="3"/>
        <v>0</v>
      </c>
    </row>
    <row r="63" spans="1:16" hidden="1">
      <c r="A63" s="38"/>
      <c r="B63" s="38" t="str">
        <f t="shared" si="4"/>
        <v>b</v>
      </c>
      <c r="C63" s="65" t="s">
        <v>394</v>
      </c>
      <c r="D63" s="56" t="s">
        <v>395</v>
      </c>
      <c r="E63" s="57">
        <v>0</v>
      </c>
      <c r="F63" s="57">
        <v>0</v>
      </c>
      <c r="G63" s="57"/>
      <c r="H63" s="57"/>
      <c r="I63" s="57">
        <f t="shared" si="5"/>
        <v>0</v>
      </c>
      <c r="J63" s="57"/>
      <c r="K63" s="57"/>
      <c r="L63" s="57">
        <f t="shared" si="6"/>
        <v>0</v>
      </c>
      <c r="M63" s="57"/>
      <c r="N63" s="57"/>
      <c r="O63" s="57">
        <f t="shared" si="3"/>
        <v>0</v>
      </c>
    </row>
    <row r="64" spans="1:16">
      <c r="A64" s="38"/>
      <c r="B64" s="38" t="str">
        <f t="shared" si="4"/>
        <v>a</v>
      </c>
      <c r="C64" s="65" t="s">
        <v>396</v>
      </c>
      <c r="D64" s="56" t="s">
        <v>397</v>
      </c>
      <c r="E64" s="57">
        <v>0</v>
      </c>
      <c r="F64" s="57">
        <v>0</v>
      </c>
      <c r="G64" s="57"/>
      <c r="H64" s="57">
        <v>2142</v>
      </c>
      <c r="I64" s="57">
        <f t="shared" si="5"/>
        <v>0</v>
      </c>
      <c r="J64" s="57">
        <v>3000</v>
      </c>
      <c r="K64" s="57"/>
      <c r="L64" s="57">
        <f t="shared" si="6"/>
        <v>0</v>
      </c>
      <c r="M64" s="57">
        <v>3000</v>
      </c>
      <c r="N64" s="57"/>
      <c r="O64" s="57">
        <f t="shared" si="3"/>
        <v>0</v>
      </c>
    </row>
    <row r="65" spans="1:16" ht="25.5">
      <c r="A65" s="38"/>
      <c r="B65" s="38" t="str">
        <f t="shared" si="4"/>
        <v>a</v>
      </c>
      <c r="C65" s="65" t="s">
        <v>398</v>
      </c>
      <c r="D65" s="56" t="s">
        <v>399</v>
      </c>
      <c r="E65" s="57">
        <v>15000</v>
      </c>
      <c r="F65" s="57">
        <v>15000</v>
      </c>
      <c r="G65" s="57"/>
      <c r="H65" s="57"/>
      <c r="I65" s="57">
        <f t="shared" si="5"/>
        <v>0</v>
      </c>
      <c r="J65" s="57">
        <f>15000+22000</f>
        <v>37000</v>
      </c>
      <c r="K65" s="57"/>
      <c r="L65" s="57">
        <f t="shared" si="6"/>
        <v>0</v>
      </c>
      <c r="M65" s="57">
        <v>37000</v>
      </c>
      <c r="N65" s="57"/>
      <c r="O65" s="57">
        <f t="shared" si="3"/>
        <v>0</v>
      </c>
      <c r="P65" s="70" t="s">
        <v>400</v>
      </c>
    </row>
    <row r="66" spans="1:16" ht="25.5">
      <c r="A66" s="38"/>
      <c r="B66" s="38" t="str">
        <f t="shared" si="4"/>
        <v>a</v>
      </c>
      <c r="C66" s="65" t="s">
        <v>401</v>
      </c>
      <c r="D66" s="56" t="s">
        <v>402</v>
      </c>
      <c r="E66" s="57">
        <f>SUM(E67:E72)</f>
        <v>460000</v>
      </c>
      <c r="F66" s="57">
        <f>SUM(F67:F72)</f>
        <v>460000</v>
      </c>
      <c r="G66" s="57">
        <f>SUM(G67:G72)</f>
        <v>0</v>
      </c>
      <c r="H66" s="57">
        <f>SUM(H67:H72)</f>
        <v>142617.35</v>
      </c>
      <c r="I66" s="57">
        <f t="shared" si="5"/>
        <v>0</v>
      </c>
      <c r="J66" s="57">
        <f>SUM(J67:J72)</f>
        <v>316000</v>
      </c>
      <c r="K66" s="57">
        <f>SUM(K67:K72)</f>
        <v>0</v>
      </c>
      <c r="L66" s="57">
        <f t="shared" si="6"/>
        <v>0</v>
      </c>
      <c r="M66" s="57">
        <f>SUM(M67:M72)</f>
        <v>320000</v>
      </c>
      <c r="N66" s="57">
        <f>SUM(N67:N72)</f>
        <v>0</v>
      </c>
      <c r="O66" s="57">
        <f t="shared" si="3"/>
        <v>4000</v>
      </c>
    </row>
    <row r="67" spans="1:16">
      <c r="A67" s="38"/>
      <c r="B67" s="38" t="str">
        <f t="shared" si="4"/>
        <v>a</v>
      </c>
      <c r="C67" s="66" t="s">
        <v>403</v>
      </c>
      <c r="D67" s="59" t="s">
        <v>404</v>
      </c>
      <c r="E67" s="60">
        <v>350000</v>
      </c>
      <c r="F67" s="60">
        <v>350000</v>
      </c>
      <c r="G67" s="60"/>
      <c r="H67" s="60">
        <v>88458.37</v>
      </c>
      <c r="I67" s="60">
        <f t="shared" si="5"/>
        <v>0</v>
      </c>
      <c r="J67" s="60">
        <v>200000</v>
      </c>
      <c r="K67" s="60"/>
      <c r="L67" s="60">
        <f t="shared" si="6"/>
        <v>0</v>
      </c>
      <c r="M67" s="60">
        <v>200000</v>
      </c>
      <c r="N67" s="60"/>
      <c r="O67" s="60">
        <f t="shared" si="3"/>
        <v>0</v>
      </c>
    </row>
    <row r="68" spans="1:16">
      <c r="A68" s="38"/>
      <c r="B68" s="38" t="str">
        <f t="shared" si="4"/>
        <v>a</v>
      </c>
      <c r="C68" s="66" t="s">
        <v>405</v>
      </c>
      <c r="D68" s="59" t="s">
        <v>406</v>
      </c>
      <c r="E68" s="60">
        <v>75000</v>
      </c>
      <c r="F68" s="60">
        <v>75000</v>
      </c>
      <c r="G68" s="60"/>
      <c r="H68" s="60">
        <v>37132.28</v>
      </c>
      <c r="I68" s="60">
        <f t="shared" si="5"/>
        <v>0</v>
      </c>
      <c r="J68" s="60">
        <v>80000</v>
      </c>
      <c r="K68" s="60"/>
      <c r="L68" s="60">
        <f t="shared" si="6"/>
        <v>0</v>
      </c>
      <c r="M68" s="60">
        <v>80000</v>
      </c>
      <c r="N68" s="60"/>
      <c r="O68" s="60">
        <f t="shared" si="3"/>
        <v>0</v>
      </c>
    </row>
    <row r="69" spans="1:16" ht="25.5">
      <c r="A69" s="38"/>
      <c r="B69" s="38" t="str">
        <f t="shared" si="4"/>
        <v>a</v>
      </c>
      <c r="C69" s="66" t="s">
        <v>407</v>
      </c>
      <c r="D69" s="59" t="s">
        <v>408</v>
      </c>
      <c r="E69" s="60">
        <v>30000</v>
      </c>
      <c r="F69" s="60">
        <v>30000</v>
      </c>
      <c r="G69" s="60"/>
      <c r="H69" s="60">
        <v>12626.7</v>
      </c>
      <c r="I69" s="60">
        <f t="shared" si="5"/>
        <v>0</v>
      </c>
      <c r="J69" s="60">
        <v>30000</v>
      </c>
      <c r="K69" s="60"/>
      <c r="L69" s="60">
        <f t="shared" si="6"/>
        <v>0</v>
      </c>
      <c r="M69" s="60">
        <v>30000</v>
      </c>
      <c r="N69" s="60"/>
      <c r="O69" s="60">
        <f t="shared" ref="O69:O132" si="7">M69-J69</f>
        <v>0</v>
      </c>
    </row>
    <row r="70" spans="1:16" ht="25.5">
      <c r="A70" s="38"/>
      <c r="B70" s="38" t="str">
        <f t="shared" ref="B70:B133" si="8">IF(OR(E70&lt;&gt;0,F70&lt;&gt;0,G70&lt;&gt;0,H70&lt;&gt;0,J70&lt;&gt;0,M70&lt;&gt;0),"a","b")</f>
        <v>a</v>
      </c>
      <c r="C70" s="66" t="s">
        <v>409</v>
      </c>
      <c r="D70" s="59" t="s">
        <v>410</v>
      </c>
      <c r="E70" s="60">
        <v>5000</v>
      </c>
      <c r="F70" s="60">
        <v>5000</v>
      </c>
      <c r="G70" s="60"/>
      <c r="H70" s="60">
        <v>4400</v>
      </c>
      <c r="I70" s="60">
        <f t="shared" si="5"/>
        <v>0</v>
      </c>
      <c r="J70" s="60">
        <v>6000</v>
      </c>
      <c r="K70" s="60"/>
      <c r="L70" s="60">
        <f t="shared" si="6"/>
        <v>0</v>
      </c>
      <c r="M70" s="60">
        <v>10000</v>
      </c>
      <c r="N70" s="60"/>
      <c r="O70" s="60">
        <f t="shared" si="7"/>
        <v>4000</v>
      </c>
    </row>
    <row r="71" spans="1:16" ht="25.5" hidden="1">
      <c r="A71" s="38"/>
      <c r="B71" s="38" t="str">
        <f t="shared" si="8"/>
        <v>b</v>
      </c>
      <c r="C71" s="66" t="s">
        <v>411</v>
      </c>
      <c r="D71" s="59" t="s">
        <v>412</v>
      </c>
      <c r="E71" s="60">
        <v>0</v>
      </c>
      <c r="F71" s="60">
        <v>0</v>
      </c>
      <c r="G71" s="60"/>
      <c r="H71" s="60"/>
      <c r="I71" s="60">
        <f t="shared" si="5"/>
        <v>0</v>
      </c>
      <c r="J71" s="60"/>
      <c r="K71" s="60"/>
      <c r="L71" s="60">
        <f t="shared" si="6"/>
        <v>0</v>
      </c>
      <c r="M71" s="60"/>
      <c r="N71" s="60"/>
      <c r="O71" s="60">
        <f t="shared" si="7"/>
        <v>0</v>
      </c>
    </row>
    <row r="72" spans="1:16" ht="38.25" hidden="1">
      <c r="A72" s="38"/>
      <c r="B72" s="38" t="str">
        <f t="shared" si="8"/>
        <v>b</v>
      </c>
      <c r="C72" s="66" t="s">
        <v>413</v>
      </c>
      <c r="D72" s="59" t="s">
        <v>414</v>
      </c>
      <c r="E72" s="60">
        <v>0</v>
      </c>
      <c r="F72" s="60">
        <v>0</v>
      </c>
      <c r="G72" s="60"/>
      <c r="H72" s="60"/>
      <c r="I72" s="60">
        <f t="shared" si="5"/>
        <v>0</v>
      </c>
      <c r="J72" s="60"/>
      <c r="K72" s="60"/>
      <c r="L72" s="60">
        <f t="shared" si="6"/>
        <v>0</v>
      </c>
      <c r="M72" s="60"/>
      <c r="N72" s="60"/>
      <c r="O72" s="60">
        <f t="shared" si="7"/>
        <v>0</v>
      </c>
    </row>
    <row r="73" spans="1:16" ht="25.5" hidden="1">
      <c r="A73" s="38"/>
      <c r="B73" s="38" t="str">
        <f t="shared" si="8"/>
        <v>b</v>
      </c>
      <c r="C73" s="65" t="s">
        <v>415</v>
      </c>
      <c r="D73" s="56" t="s">
        <v>416</v>
      </c>
      <c r="E73" s="57">
        <v>0</v>
      </c>
      <c r="F73" s="57">
        <v>0</v>
      </c>
      <c r="G73" s="57">
        <v>0</v>
      </c>
      <c r="H73" s="57">
        <v>0</v>
      </c>
      <c r="I73" s="57">
        <f t="shared" si="5"/>
        <v>0</v>
      </c>
      <c r="J73" s="57">
        <v>0</v>
      </c>
      <c r="K73" s="57">
        <v>0</v>
      </c>
      <c r="L73" s="57">
        <f t="shared" si="6"/>
        <v>0</v>
      </c>
      <c r="M73" s="57">
        <v>0</v>
      </c>
      <c r="N73" s="57">
        <v>0</v>
      </c>
      <c r="O73" s="57">
        <f t="shared" si="7"/>
        <v>0</v>
      </c>
    </row>
    <row r="74" spans="1:16">
      <c r="A74" s="38"/>
      <c r="B74" s="38" t="str">
        <f t="shared" si="8"/>
        <v>a</v>
      </c>
      <c r="C74" s="65" t="s">
        <v>417</v>
      </c>
      <c r="D74" s="56" t="s">
        <v>418</v>
      </c>
      <c r="E74" s="57">
        <f>SUM(E75:E88)</f>
        <v>552000</v>
      </c>
      <c r="F74" s="57">
        <f>SUM(F75:F88)</f>
        <v>852000</v>
      </c>
      <c r="G74" s="57">
        <f>SUM(G75:G88)</f>
        <v>0</v>
      </c>
      <c r="H74" s="57">
        <f>SUM(H75:H88)</f>
        <v>646487.69999999995</v>
      </c>
      <c r="I74" s="57">
        <f t="shared" si="5"/>
        <v>0</v>
      </c>
      <c r="J74" s="57">
        <f>SUM(J75:J88)</f>
        <v>1087000</v>
      </c>
      <c r="K74" s="57">
        <f>SUM(K75:K88)</f>
        <v>0</v>
      </c>
      <c r="L74" s="57">
        <f t="shared" si="6"/>
        <v>0</v>
      </c>
      <c r="M74" s="57">
        <f>SUM(M75:M88)</f>
        <v>1269000</v>
      </c>
      <c r="N74" s="57">
        <f>SUM(N75:N88)</f>
        <v>0</v>
      </c>
      <c r="O74" s="57">
        <f t="shared" si="7"/>
        <v>182000</v>
      </c>
    </row>
    <row r="75" spans="1:16" hidden="1">
      <c r="A75" s="38"/>
      <c r="B75" s="38" t="str">
        <f t="shared" si="8"/>
        <v>b</v>
      </c>
      <c r="C75" s="66" t="s">
        <v>419</v>
      </c>
      <c r="D75" s="59" t="s">
        <v>420</v>
      </c>
      <c r="E75" s="60">
        <v>0</v>
      </c>
      <c r="F75" s="60">
        <v>0</v>
      </c>
      <c r="G75" s="60"/>
      <c r="H75" s="60"/>
      <c r="I75" s="60">
        <f t="shared" si="5"/>
        <v>0</v>
      </c>
      <c r="J75" s="60"/>
      <c r="K75" s="60"/>
      <c r="L75" s="60">
        <f t="shared" si="6"/>
        <v>0</v>
      </c>
      <c r="M75" s="60"/>
      <c r="N75" s="60"/>
      <c r="O75" s="60">
        <f t="shared" si="7"/>
        <v>0</v>
      </c>
    </row>
    <row r="76" spans="1:16" ht="25.5" hidden="1">
      <c r="A76" s="38"/>
      <c r="B76" s="38" t="str">
        <f t="shared" si="8"/>
        <v>b</v>
      </c>
      <c r="C76" s="66" t="s">
        <v>421</v>
      </c>
      <c r="D76" s="59" t="s">
        <v>422</v>
      </c>
      <c r="E76" s="60">
        <v>0</v>
      </c>
      <c r="F76" s="60">
        <v>0</v>
      </c>
      <c r="G76" s="60"/>
      <c r="H76" s="60"/>
      <c r="I76" s="60">
        <f t="shared" si="5"/>
        <v>0</v>
      </c>
      <c r="J76" s="60"/>
      <c r="K76" s="60"/>
      <c r="L76" s="60">
        <f t="shared" si="6"/>
        <v>0</v>
      </c>
      <c r="M76" s="60"/>
      <c r="N76" s="60"/>
      <c r="O76" s="60">
        <f t="shared" si="7"/>
        <v>0</v>
      </c>
    </row>
    <row r="77" spans="1:16" ht="64.5">
      <c r="A77" s="38"/>
      <c r="B77" s="38" t="str">
        <f t="shared" si="8"/>
        <v>a</v>
      </c>
      <c r="C77" s="66" t="s">
        <v>423</v>
      </c>
      <c r="D77" s="59" t="s">
        <v>424</v>
      </c>
      <c r="E77" s="60">
        <v>0</v>
      </c>
      <c r="F77" s="60">
        <v>0</v>
      </c>
      <c r="G77" s="60"/>
      <c r="H77" s="60">
        <v>5800</v>
      </c>
      <c r="I77" s="60">
        <f t="shared" si="5"/>
        <v>0</v>
      </c>
      <c r="J77" s="71">
        <v>9000</v>
      </c>
      <c r="K77" s="71"/>
      <c r="L77" s="71">
        <f t="shared" si="6"/>
        <v>0</v>
      </c>
      <c r="M77" s="71">
        <v>10000</v>
      </c>
      <c r="N77" s="60"/>
      <c r="O77" s="60">
        <f t="shared" si="7"/>
        <v>1000</v>
      </c>
      <c r="P77" s="72" t="s">
        <v>425</v>
      </c>
    </row>
    <row r="78" spans="1:16" ht="38.25">
      <c r="A78" s="38"/>
      <c r="B78" s="38" t="str">
        <f t="shared" si="8"/>
        <v>a</v>
      </c>
      <c r="C78" s="66" t="s">
        <v>426</v>
      </c>
      <c r="D78" s="59" t="s">
        <v>427</v>
      </c>
      <c r="E78" s="60">
        <v>0</v>
      </c>
      <c r="F78" s="60">
        <v>0</v>
      </c>
      <c r="G78" s="60"/>
      <c r="H78" s="60"/>
      <c r="I78" s="60">
        <f t="shared" si="5"/>
        <v>0</v>
      </c>
      <c r="J78" s="60"/>
      <c r="K78" s="60"/>
      <c r="L78" s="60">
        <f t="shared" si="6"/>
        <v>0</v>
      </c>
      <c r="M78" s="60">
        <v>100000</v>
      </c>
      <c r="N78" s="60"/>
      <c r="O78" s="60">
        <f t="shared" si="7"/>
        <v>100000</v>
      </c>
      <c r="P78" s="70" t="s">
        <v>428</v>
      </c>
    </row>
    <row r="79" spans="1:16">
      <c r="A79" s="38"/>
      <c r="B79" s="38" t="str">
        <f t="shared" si="8"/>
        <v>a</v>
      </c>
      <c r="C79" s="66" t="s">
        <v>429</v>
      </c>
      <c r="D79" s="59" t="s">
        <v>430</v>
      </c>
      <c r="E79" s="60">
        <v>60000</v>
      </c>
      <c r="F79" s="60">
        <v>60000</v>
      </c>
      <c r="G79" s="60"/>
      <c r="H79" s="60">
        <v>500</v>
      </c>
      <c r="I79" s="60">
        <f t="shared" si="5"/>
        <v>0</v>
      </c>
      <c r="J79" s="60">
        <v>30000</v>
      </c>
      <c r="K79" s="60"/>
      <c r="L79" s="60">
        <f t="shared" si="6"/>
        <v>0</v>
      </c>
      <c r="M79" s="60">
        <v>30000</v>
      </c>
      <c r="N79" s="60"/>
      <c r="O79" s="60">
        <f t="shared" si="7"/>
        <v>0</v>
      </c>
    </row>
    <row r="80" spans="1:16" ht="38.25" hidden="1">
      <c r="A80" s="38"/>
      <c r="B80" s="38" t="str">
        <f t="shared" si="8"/>
        <v>b</v>
      </c>
      <c r="C80" s="66" t="s">
        <v>431</v>
      </c>
      <c r="D80" s="59" t="s">
        <v>432</v>
      </c>
      <c r="E80" s="60">
        <v>0</v>
      </c>
      <c r="F80" s="60">
        <v>0</v>
      </c>
      <c r="G80" s="60"/>
      <c r="H80" s="60">
        <v>0</v>
      </c>
      <c r="I80" s="60">
        <f t="shared" si="5"/>
        <v>0</v>
      </c>
      <c r="J80" s="60"/>
      <c r="K80" s="60"/>
      <c r="L80" s="60">
        <f t="shared" si="6"/>
        <v>0</v>
      </c>
      <c r="M80" s="60"/>
      <c r="N80" s="60"/>
      <c r="O80" s="60">
        <f t="shared" si="7"/>
        <v>0</v>
      </c>
    </row>
    <row r="81" spans="1:16" ht="25.5">
      <c r="A81" s="38"/>
      <c r="B81" s="38" t="str">
        <f t="shared" si="8"/>
        <v>a</v>
      </c>
      <c r="C81" s="66" t="s">
        <v>433</v>
      </c>
      <c r="D81" s="59" t="s">
        <v>434</v>
      </c>
      <c r="E81" s="60">
        <v>15000</v>
      </c>
      <c r="F81" s="60">
        <v>15000</v>
      </c>
      <c r="G81" s="60"/>
      <c r="H81" s="60">
        <v>3764.36</v>
      </c>
      <c r="I81" s="60">
        <f t="shared" si="5"/>
        <v>0</v>
      </c>
      <c r="J81" s="60">
        <v>15000</v>
      </c>
      <c r="K81" s="60"/>
      <c r="L81" s="60">
        <f t="shared" si="6"/>
        <v>0</v>
      </c>
      <c r="M81" s="60">
        <v>15000</v>
      </c>
      <c r="N81" s="60"/>
      <c r="O81" s="60">
        <f t="shared" si="7"/>
        <v>0</v>
      </c>
    </row>
    <row r="82" spans="1:16">
      <c r="A82" s="38"/>
      <c r="B82" s="38" t="str">
        <f t="shared" si="8"/>
        <v>a</v>
      </c>
      <c r="C82" s="66" t="s">
        <v>435</v>
      </c>
      <c r="D82" s="59" t="s">
        <v>436</v>
      </c>
      <c r="E82" s="60">
        <v>1000</v>
      </c>
      <c r="F82" s="60">
        <v>1000</v>
      </c>
      <c r="G82" s="60"/>
      <c r="H82" s="60">
        <v>0</v>
      </c>
      <c r="I82" s="60">
        <f t="shared" si="5"/>
        <v>0</v>
      </c>
      <c r="J82" s="60">
        <v>1000</v>
      </c>
      <c r="K82" s="60"/>
      <c r="L82" s="60">
        <f t="shared" si="6"/>
        <v>0</v>
      </c>
      <c r="M82" s="60">
        <v>1000</v>
      </c>
      <c r="N82" s="60"/>
      <c r="O82" s="60">
        <f t="shared" si="7"/>
        <v>0</v>
      </c>
    </row>
    <row r="83" spans="1:16" hidden="1">
      <c r="A83" s="38"/>
      <c r="B83" s="38" t="str">
        <f t="shared" si="8"/>
        <v>b</v>
      </c>
      <c r="C83" s="66" t="s">
        <v>437</v>
      </c>
      <c r="D83" s="59" t="s">
        <v>438</v>
      </c>
      <c r="E83" s="60">
        <v>0</v>
      </c>
      <c r="F83" s="60">
        <v>0</v>
      </c>
      <c r="G83" s="60"/>
      <c r="H83" s="60"/>
      <c r="I83" s="60">
        <f t="shared" si="5"/>
        <v>0</v>
      </c>
      <c r="J83" s="60"/>
      <c r="K83" s="60"/>
      <c r="L83" s="60">
        <f t="shared" si="6"/>
        <v>0</v>
      </c>
      <c r="M83" s="60"/>
      <c r="N83" s="60"/>
      <c r="O83" s="60">
        <f t="shared" si="7"/>
        <v>0</v>
      </c>
    </row>
    <row r="84" spans="1:16">
      <c r="A84" s="38"/>
      <c r="B84" s="38" t="str">
        <f t="shared" si="8"/>
        <v>a</v>
      </c>
      <c r="C84" s="66" t="s">
        <v>439</v>
      </c>
      <c r="D84" s="59" t="s">
        <v>440</v>
      </c>
      <c r="E84" s="60">
        <v>350000</v>
      </c>
      <c r="F84" s="60">
        <v>350000</v>
      </c>
      <c r="G84" s="60"/>
      <c r="H84" s="60">
        <v>296559.52</v>
      </c>
      <c r="I84" s="60">
        <f t="shared" ref="I84:I147" si="9">I87+I272+I355+I398</f>
        <v>0</v>
      </c>
      <c r="J84" s="60">
        <v>380000</v>
      </c>
      <c r="K84" s="60"/>
      <c r="L84" s="71">
        <f t="shared" ref="L84:L147" si="10">L87+L272+L355+L398</f>
        <v>0</v>
      </c>
      <c r="M84" s="60">
        <f>389000</f>
        <v>389000</v>
      </c>
      <c r="N84" s="60"/>
      <c r="O84" s="60">
        <f t="shared" si="7"/>
        <v>9000</v>
      </c>
    </row>
    <row r="85" spans="1:16" hidden="1">
      <c r="A85" s="38"/>
      <c r="B85" s="38" t="str">
        <f t="shared" si="8"/>
        <v>b</v>
      </c>
      <c r="C85" s="66" t="s">
        <v>441</v>
      </c>
      <c r="D85" s="59" t="s">
        <v>442</v>
      </c>
      <c r="E85" s="60">
        <v>0</v>
      </c>
      <c r="F85" s="60">
        <v>0</v>
      </c>
      <c r="G85" s="60"/>
      <c r="H85" s="60"/>
      <c r="I85" s="60">
        <f t="shared" si="9"/>
        <v>0</v>
      </c>
      <c r="J85" s="60"/>
      <c r="K85" s="60"/>
      <c r="L85" s="60">
        <f t="shared" si="10"/>
        <v>0</v>
      </c>
      <c r="M85" s="60"/>
      <c r="N85" s="60"/>
      <c r="O85" s="60">
        <f t="shared" si="7"/>
        <v>0</v>
      </c>
    </row>
    <row r="86" spans="1:16" ht="25.5">
      <c r="A86" s="38"/>
      <c r="B86" s="38" t="str">
        <f t="shared" si="8"/>
        <v>a</v>
      </c>
      <c r="C86" s="66" t="s">
        <v>443</v>
      </c>
      <c r="D86" s="59" t="s">
        <v>444</v>
      </c>
      <c r="E86" s="60">
        <v>0</v>
      </c>
      <c r="F86" s="60">
        <v>0</v>
      </c>
      <c r="G86" s="60"/>
      <c r="H86" s="60">
        <v>146</v>
      </c>
      <c r="I86" s="60">
        <f t="shared" si="9"/>
        <v>0</v>
      </c>
      <c r="J86" s="60"/>
      <c r="K86" s="60"/>
      <c r="L86" s="60">
        <f t="shared" si="10"/>
        <v>0</v>
      </c>
      <c r="M86" s="60"/>
      <c r="N86" s="60"/>
      <c r="O86" s="60">
        <f t="shared" si="7"/>
        <v>0</v>
      </c>
    </row>
    <row r="87" spans="1:16" hidden="1">
      <c r="A87" s="38"/>
      <c r="B87" s="38" t="str">
        <f t="shared" si="8"/>
        <v>b</v>
      </c>
      <c r="C87" s="66" t="s">
        <v>445</v>
      </c>
      <c r="D87" s="59" t="s">
        <v>446</v>
      </c>
      <c r="E87" s="60">
        <v>0</v>
      </c>
      <c r="F87" s="60">
        <v>0</v>
      </c>
      <c r="G87" s="60"/>
      <c r="H87" s="60"/>
      <c r="I87" s="60">
        <f t="shared" si="9"/>
        <v>0</v>
      </c>
      <c r="J87" s="60"/>
      <c r="K87" s="60"/>
      <c r="L87" s="60">
        <f t="shared" si="10"/>
        <v>0</v>
      </c>
      <c r="M87" s="60"/>
      <c r="N87" s="60"/>
      <c r="O87" s="60">
        <f t="shared" si="7"/>
        <v>0</v>
      </c>
    </row>
    <row r="88" spans="1:16" ht="25.5">
      <c r="A88" s="38"/>
      <c r="B88" s="38" t="str">
        <f t="shared" si="8"/>
        <v>a</v>
      </c>
      <c r="C88" s="66" t="s">
        <v>447</v>
      </c>
      <c r="D88" s="59" t="s">
        <v>448</v>
      </c>
      <c r="E88" s="60">
        <v>126000</v>
      </c>
      <c r="F88" s="60">
        <f>126000+300000</f>
        <v>426000</v>
      </c>
      <c r="G88" s="60"/>
      <c r="H88" s="60">
        <v>339717.82</v>
      </c>
      <c r="I88" s="60">
        <f t="shared" si="9"/>
        <v>0</v>
      </c>
      <c r="J88" s="73">
        <f>372000+300000-20000</f>
        <v>652000</v>
      </c>
      <c r="K88" s="60"/>
      <c r="L88" s="60"/>
      <c r="M88" s="73">
        <f>372000+300000+72000-20000</f>
        <v>724000</v>
      </c>
      <c r="N88" s="60"/>
      <c r="O88" s="73">
        <f t="shared" si="7"/>
        <v>72000</v>
      </c>
      <c r="P88" s="70" t="s">
        <v>449</v>
      </c>
    </row>
    <row r="89" spans="1:16" hidden="1">
      <c r="A89" s="38" t="s">
        <v>282</v>
      </c>
      <c r="B89" s="38" t="str">
        <f t="shared" si="8"/>
        <v>b</v>
      </c>
      <c r="C89" s="64" t="s">
        <v>450</v>
      </c>
      <c r="D89" s="53" t="s">
        <v>451</v>
      </c>
      <c r="E89" s="54">
        <v>0</v>
      </c>
      <c r="F89" s="54">
        <v>0</v>
      </c>
      <c r="G89" s="54">
        <v>0</v>
      </c>
      <c r="H89" s="54">
        <v>0</v>
      </c>
      <c r="I89" s="54">
        <f t="shared" si="9"/>
        <v>0</v>
      </c>
      <c r="J89" s="54">
        <v>0</v>
      </c>
      <c r="K89" s="54">
        <v>0</v>
      </c>
      <c r="L89" s="54">
        <f t="shared" si="10"/>
        <v>0</v>
      </c>
      <c r="M89" s="54">
        <v>0</v>
      </c>
      <c r="N89" s="54">
        <v>0</v>
      </c>
      <c r="O89" s="54">
        <f t="shared" si="7"/>
        <v>0</v>
      </c>
    </row>
    <row r="90" spans="1:16" hidden="1">
      <c r="A90" s="74" t="s">
        <v>282</v>
      </c>
      <c r="B90" s="38" t="str">
        <f t="shared" si="8"/>
        <v>b</v>
      </c>
      <c r="C90" s="64" t="s">
        <v>452</v>
      </c>
      <c r="D90" s="53" t="s">
        <v>453</v>
      </c>
      <c r="E90" s="54">
        <f>E91+E96+E97</f>
        <v>0</v>
      </c>
      <c r="F90" s="54">
        <f>F91+F96+F97</f>
        <v>0</v>
      </c>
      <c r="G90" s="54">
        <f>G91+G96+G97</f>
        <v>0</v>
      </c>
      <c r="H90" s="54">
        <f>H91+H96+H97</f>
        <v>0</v>
      </c>
      <c r="I90" s="54">
        <f t="shared" si="9"/>
        <v>0</v>
      </c>
      <c r="J90" s="54">
        <f>J91+J96+J97</f>
        <v>0</v>
      </c>
      <c r="K90" s="54">
        <f>K91+K96+K97</f>
        <v>0</v>
      </c>
      <c r="L90" s="54">
        <f t="shared" si="10"/>
        <v>0</v>
      </c>
      <c r="M90" s="54">
        <f>M91+M96+M97</f>
        <v>0</v>
      </c>
      <c r="N90" s="54">
        <f>N91+N96+N97</f>
        <v>0</v>
      </c>
      <c r="O90" s="54">
        <f t="shared" si="7"/>
        <v>0</v>
      </c>
    </row>
    <row r="91" spans="1:16" hidden="1">
      <c r="A91" s="38"/>
      <c r="B91" s="38" t="str">
        <f t="shared" si="8"/>
        <v>b</v>
      </c>
      <c r="C91" s="65" t="s">
        <v>454</v>
      </c>
      <c r="D91" s="56" t="s">
        <v>455</v>
      </c>
      <c r="E91" s="57">
        <f>SUM(E92:E95)</f>
        <v>0</v>
      </c>
      <c r="F91" s="57">
        <f>SUM(F92:F95)</f>
        <v>0</v>
      </c>
      <c r="G91" s="57">
        <f>SUM(G92:G95)</f>
        <v>0</v>
      </c>
      <c r="H91" s="57">
        <f>SUM(H92:H95)</f>
        <v>0</v>
      </c>
      <c r="I91" s="57">
        <f t="shared" si="9"/>
        <v>0</v>
      </c>
      <c r="J91" s="57">
        <f>SUM(J92:J95)</f>
        <v>0</v>
      </c>
      <c r="K91" s="57">
        <f>SUM(K92:K95)</f>
        <v>0</v>
      </c>
      <c r="L91" s="57">
        <f t="shared" si="10"/>
        <v>0</v>
      </c>
      <c r="M91" s="57">
        <f>SUM(M92:M95)</f>
        <v>0</v>
      </c>
      <c r="N91" s="57">
        <f>SUM(N92:N95)</f>
        <v>0</v>
      </c>
      <c r="O91" s="57">
        <f t="shared" si="7"/>
        <v>0</v>
      </c>
    </row>
    <row r="92" spans="1:16" hidden="1">
      <c r="A92" s="38"/>
      <c r="B92" s="38" t="str">
        <f t="shared" si="8"/>
        <v>b</v>
      </c>
      <c r="C92" s="66" t="s">
        <v>456</v>
      </c>
      <c r="D92" s="59" t="s">
        <v>457</v>
      </c>
      <c r="E92" s="60"/>
      <c r="F92" s="60"/>
      <c r="G92" s="60"/>
      <c r="H92" s="60"/>
      <c r="I92" s="60">
        <f t="shared" si="9"/>
        <v>0</v>
      </c>
      <c r="J92" s="60"/>
      <c r="K92" s="60"/>
      <c r="L92" s="60">
        <f t="shared" si="10"/>
        <v>0</v>
      </c>
      <c r="M92" s="60"/>
      <c r="N92" s="60"/>
      <c r="O92" s="60">
        <f t="shared" si="7"/>
        <v>0</v>
      </c>
    </row>
    <row r="93" spans="1:16" hidden="1">
      <c r="A93" s="38"/>
      <c r="B93" s="38" t="str">
        <f t="shared" si="8"/>
        <v>b</v>
      </c>
      <c r="C93" s="66" t="s">
        <v>458</v>
      </c>
      <c r="D93" s="59" t="s">
        <v>459</v>
      </c>
      <c r="E93" s="60"/>
      <c r="F93" s="60"/>
      <c r="G93" s="60"/>
      <c r="H93" s="60"/>
      <c r="I93" s="60">
        <f t="shared" si="9"/>
        <v>0</v>
      </c>
      <c r="J93" s="60"/>
      <c r="K93" s="60"/>
      <c r="L93" s="60">
        <f t="shared" si="10"/>
        <v>0</v>
      </c>
      <c r="M93" s="60"/>
      <c r="N93" s="60"/>
      <c r="O93" s="60">
        <f t="shared" si="7"/>
        <v>0</v>
      </c>
    </row>
    <row r="94" spans="1:16" hidden="1">
      <c r="A94" s="38"/>
      <c r="B94" s="38" t="str">
        <f t="shared" si="8"/>
        <v>b</v>
      </c>
      <c r="C94" s="66" t="s">
        <v>460</v>
      </c>
      <c r="D94" s="59" t="s">
        <v>461</v>
      </c>
      <c r="E94" s="60"/>
      <c r="F94" s="60"/>
      <c r="G94" s="60"/>
      <c r="H94" s="60"/>
      <c r="I94" s="60">
        <f t="shared" si="9"/>
        <v>0</v>
      </c>
      <c r="J94" s="60"/>
      <c r="K94" s="60"/>
      <c r="L94" s="60">
        <f t="shared" si="10"/>
        <v>0</v>
      </c>
      <c r="M94" s="60"/>
      <c r="N94" s="60"/>
      <c r="O94" s="60">
        <f t="shared" si="7"/>
        <v>0</v>
      </c>
    </row>
    <row r="95" spans="1:16" hidden="1">
      <c r="A95" s="38"/>
      <c r="B95" s="38" t="str">
        <f t="shared" si="8"/>
        <v>b</v>
      </c>
      <c r="C95" s="66" t="s">
        <v>462</v>
      </c>
      <c r="D95" s="59" t="s">
        <v>463</v>
      </c>
      <c r="E95" s="60"/>
      <c r="F95" s="60"/>
      <c r="G95" s="60"/>
      <c r="H95" s="60"/>
      <c r="I95" s="60">
        <f t="shared" si="9"/>
        <v>0</v>
      </c>
      <c r="J95" s="60"/>
      <c r="K95" s="60"/>
      <c r="L95" s="60">
        <f t="shared" si="10"/>
        <v>0</v>
      </c>
      <c r="M95" s="60"/>
      <c r="N95" s="60"/>
      <c r="O95" s="60">
        <f t="shared" si="7"/>
        <v>0</v>
      </c>
    </row>
    <row r="96" spans="1:16" ht="25.5" hidden="1">
      <c r="A96" s="38"/>
      <c r="B96" s="38" t="str">
        <f t="shared" si="8"/>
        <v>b</v>
      </c>
      <c r="C96" s="65" t="s">
        <v>464</v>
      </c>
      <c r="D96" s="56" t="s">
        <v>465</v>
      </c>
      <c r="E96" s="57">
        <v>0</v>
      </c>
      <c r="F96" s="57">
        <v>0</v>
      </c>
      <c r="G96" s="57">
        <v>0</v>
      </c>
      <c r="H96" s="57">
        <v>0</v>
      </c>
      <c r="I96" s="57">
        <f t="shared" si="9"/>
        <v>0</v>
      </c>
      <c r="J96" s="57">
        <v>0</v>
      </c>
      <c r="K96" s="57">
        <v>0</v>
      </c>
      <c r="L96" s="57">
        <f t="shared" si="10"/>
        <v>0</v>
      </c>
      <c r="M96" s="57">
        <v>0</v>
      </c>
      <c r="N96" s="57">
        <v>0</v>
      </c>
      <c r="O96" s="57">
        <f t="shared" si="7"/>
        <v>0</v>
      </c>
    </row>
    <row r="97" spans="1:15" ht="25.5" hidden="1">
      <c r="A97" s="38"/>
      <c r="B97" s="38" t="str">
        <f t="shared" si="8"/>
        <v>b</v>
      </c>
      <c r="C97" s="65" t="s">
        <v>466</v>
      </c>
      <c r="D97" s="56" t="s">
        <v>467</v>
      </c>
      <c r="E97" s="57">
        <v>0</v>
      </c>
      <c r="F97" s="57">
        <v>0</v>
      </c>
      <c r="G97" s="57">
        <v>0</v>
      </c>
      <c r="H97" s="57">
        <v>0</v>
      </c>
      <c r="I97" s="57">
        <f t="shared" si="9"/>
        <v>0</v>
      </c>
      <c r="J97" s="57">
        <v>0</v>
      </c>
      <c r="K97" s="57">
        <v>0</v>
      </c>
      <c r="L97" s="57">
        <f t="shared" si="10"/>
        <v>0</v>
      </c>
      <c r="M97" s="57">
        <v>0</v>
      </c>
      <c r="N97" s="57">
        <v>0</v>
      </c>
      <c r="O97" s="57">
        <f t="shared" si="7"/>
        <v>0</v>
      </c>
    </row>
    <row r="98" spans="1:15" hidden="1">
      <c r="A98" s="74" t="s">
        <v>282</v>
      </c>
      <c r="B98" s="38" t="str">
        <f t="shared" si="8"/>
        <v>b</v>
      </c>
      <c r="C98" s="64" t="s">
        <v>468</v>
      </c>
      <c r="D98" s="53" t="s">
        <v>25</v>
      </c>
      <c r="E98" s="75">
        <f>E99+E102+E105</f>
        <v>0</v>
      </c>
      <c r="F98" s="75">
        <f>F99+F102+F105</f>
        <v>0</v>
      </c>
      <c r="G98" s="75">
        <v>0</v>
      </c>
      <c r="H98" s="75">
        <f>H99+H102+H105</f>
        <v>0</v>
      </c>
      <c r="I98" s="75">
        <f t="shared" si="9"/>
        <v>0</v>
      </c>
      <c r="J98" s="75">
        <f>J99+J102+J105</f>
        <v>0</v>
      </c>
      <c r="K98" s="75">
        <f>K99+K102+K105</f>
        <v>0</v>
      </c>
      <c r="L98" s="75">
        <f t="shared" si="10"/>
        <v>0</v>
      </c>
      <c r="M98" s="75">
        <f>M99+M102+M105</f>
        <v>0</v>
      </c>
      <c r="N98" s="75">
        <f>N99+N102+N105</f>
        <v>0</v>
      </c>
      <c r="O98" s="75">
        <f t="shared" si="7"/>
        <v>0</v>
      </c>
    </row>
    <row r="99" spans="1:15" hidden="1">
      <c r="A99" s="74"/>
      <c r="B99" s="38" t="str">
        <f t="shared" si="8"/>
        <v>b</v>
      </c>
      <c r="C99" s="65" t="s">
        <v>469</v>
      </c>
      <c r="D99" s="56" t="s">
        <v>470</v>
      </c>
      <c r="E99" s="57">
        <f>SUM(E100:E101)</f>
        <v>0</v>
      </c>
      <c r="F99" s="57">
        <f>SUM(F100:F101)</f>
        <v>0</v>
      </c>
      <c r="G99" s="57">
        <f>SUM(G100:G101)</f>
        <v>0</v>
      </c>
      <c r="H99" s="57">
        <f>SUM(H100:H101)</f>
        <v>0</v>
      </c>
      <c r="I99" s="57">
        <f t="shared" si="9"/>
        <v>0</v>
      </c>
      <c r="J99" s="57">
        <f>SUM(J100:J101)</f>
        <v>0</v>
      </c>
      <c r="K99" s="57">
        <f>SUM(K100:K101)</f>
        <v>0</v>
      </c>
      <c r="L99" s="57">
        <f t="shared" si="10"/>
        <v>0</v>
      </c>
      <c r="M99" s="57">
        <f>SUM(M100:M101)</f>
        <v>0</v>
      </c>
      <c r="N99" s="57">
        <f>SUM(N100:N101)</f>
        <v>0</v>
      </c>
      <c r="O99" s="57">
        <f t="shared" si="7"/>
        <v>0</v>
      </c>
    </row>
    <row r="100" spans="1:15" hidden="1">
      <c r="A100" s="74"/>
      <c r="B100" s="38" t="str">
        <f t="shared" si="8"/>
        <v>b</v>
      </c>
      <c r="C100" s="66" t="s">
        <v>471</v>
      </c>
      <c r="D100" s="59" t="s">
        <v>472</v>
      </c>
      <c r="E100" s="60"/>
      <c r="F100" s="60"/>
      <c r="G100" s="60"/>
      <c r="H100" s="60">
        <v>0</v>
      </c>
      <c r="I100" s="60">
        <f t="shared" si="9"/>
        <v>0</v>
      </c>
      <c r="J100" s="60"/>
      <c r="K100" s="60"/>
      <c r="L100" s="60">
        <f t="shared" si="10"/>
        <v>0</v>
      </c>
      <c r="M100" s="60"/>
      <c r="N100" s="60"/>
      <c r="O100" s="60">
        <f t="shared" si="7"/>
        <v>0</v>
      </c>
    </row>
    <row r="101" spans="1:15" hidden="1">
      <c r="A101" s="74"/>
      <c r="B101" s="38" t="str">
        <f t="shared" si="8"/>
        <v>b</v>
      </c>
      <c r="C101" s="66" t="s">
        <v>473</v>
      </c>
      <c r="D101" s="59" t="s">
        <v>474</v>
      </c>
      <c r="E101" s="60"/>
      <c r="F101" s="60"/>
      <c r="G101" s="60"/>
      <c r="H101" s="60"/>
      <c r="I101" s="60">
        <f t="shared" si="9"/>
        <v>0</v>
      </c>
      <c r="J101" s="60"/>
      <c r="K101" s="60"/>
      <c r="L101" s="60">
        <f t="shared" si="10"/>
        <v>0</v>
      </c>
      <c r="M101" s="60"/>
      <c r="N101" s="60"/>
      <c r="O101" s="60">
        <f t="shared" si="7"/>
        <v>0</v>
      </c>
    </row>
    <row r="102" spans="1:15" hidden="1">
      <c r="A102" s="74"/>
      <c r="B102" s="38" t="str">
        <f t="shared" si="8"/>
        <v>b</v>
      </c>
      <c r="C102" s="65" t="s">
        <v>475</v>
      </c>
      <c r="D102" s="56" t="s">
        <v>476</v>
      </c>
      <c r="E102" s="57">
        <f>SUM(E103:E104)</f>
        <v>0</v>
      </c>
      <c r="F102" s="57">
        <f>SUM(F103:F104)</f>
        <v>0</v>
      </c>
      <c r="G102" s="57">
        <f>SUM(G103:G104)</f>
        <v>0</v>
      </c>
      <c r="H102" s="57">
        <f>SUM(H103:H104)</f>
        <v>0</v>
      </c>
      <c r="I102" s="57">
        <f t="shared" si="9"/>
        <v>0</v>
      </c>
      <c r="J102" s="57">
        <f>SUM(J103:J104)</f>
        <v>0</v>
      </c>
      <c r="K102" s="57">
        <f>SUM(K103:K104)</f>
        <v>0</v>
      </c>
      <c r="L102" s="57">
        <f t="shared" si="10"/>
        <v>0</v>
      </c>
      <c r="M102" s="57">
        <f>SUM(M103:M104)</f>
        <v>0</v>
      </c>
      <c r="N102" s="57">
        <f>SUM(N103:N104)</f>
        <v>0</v>
      </c>
      <c r="O102" s="57">
        <f t="shared" si="7"/>
        <v>0</v>
      </c>
    </row>
    <row r="103" spans="1:15" hidden="1">
      <c r="A103" s="74"/>
      <c r="B103" s="38" t="str">
        <f t="shared" si="8"/>
        <v>b</v>
      </c>
      <c r="C103" s="66" t="s">
        <v>477</v>
      </c>
      <c r="D103" s="59" t="s">
        <v>478</v>
      </c>
      <c r="E103" s="60"/>
      <c r="F103" s="60"/>
      <c r="G103" s="60"/>
      <c r="H103" s="60"/>
      <c r="I103" s="60">
        <f t="shared" si="9"/>
        <v>0</v>
      </c>
      <c r="J103" s="60"/>
      <c r="K103" s="60"/>
      <c r="L103" s="60">
        <f t="shared" si="10"/>
        <v>0</v>
      </c>
      <c r="M103" s="60"/>
      <c r="N103" s="60"/>
      <c r="O103" s="60">
        <f t="shared" si="7"/>
        <v>0</v>
      </c>
    </row>
    <row r="104" spans="1:15" hidden="1">
      <c r="A104" s="74"/>
      <c r="B104" s="38" t="str">
        <f t="shared" si="8"/>
        <v>b</v>
      </c>
      <c r="C104" s="66" t="s">
        <v>473</v>
      </c>
      <c r="D104" s="59" t="s">
        <v>479</v>
      </c>
      <c r="E104" s="60"/>
      <c r="F104" s="60"/>
      <c r="G104" s="60"/>
      <c r="H104" s="60"/>
      <c r="I104" s="60">
        <f t="shared" si="9"/>
        <v>0</v>
      </c>
      <c r="J104" s="60"/>
      <c r="K104" s="60"/>
      <c r="L104" s="60">
        <f t="shared" si="10"/>
        <v>0</v>
      </c>
      <c r="M104" s="60"/>
      <c r="N104" s="60"/>
      <c r="O104" s="60">
        <f t="shared" si="7"/>
        <v>0</v>
      </c>
    </row>
    <row r="105" spans="1:15" hidden="1">
      <c r="A105" s="74"/>
      <c r="B105" s="38" t="str">
        <f t="shared" si="8"/>
        <v>b</v>
      </c>
      <c r="C105" s="65" t="s">
        <v>480</v>
      </c>
      <c r="D105" s="56" t="s">
        <v>481</v>
      </c>
      <c r="E105" s="57">
        <v>0</v>
      </c>
      <c r="F105" s="57">
        <v>0</v>
      </c>
      <c r="G105" s="57">
        <v>0</v>
      </c>
      <c r="H105" s="57">
        <v>0</v>
      </c>
      <c r="I105" s="57">
        <f t="shared" si="9"/>
        <v>0</v>
      </c>
      <c r="J105" s="57">
        <v>0</v>
      </c>
      <c r="K105" s="57">
        <v>0</v>
      </c>
      <c r="L105" s="57">
        <f t="shared" si="10"/>
        <v>0</v>
      </c>
      <c r="M105" s="57">
        <v>0</v>
      </c>
      <c r="N105" s="57">
        <v>0</v>
      </c>
      <c r="O105" s="57">
        <f t="shared" si="7"/>
        <v>0</v>
      </c>
    </row>
    <row r="106" spans="1:15">
      <c r="A106" s="74" t="s">
        <v>282</v>
      </c>
      <c r="B106" s="38" t="str">
        <f t="shared" si="8"/>
        <v>a</v>
      </c>
      <c r="C106" s="64">
        <v>2.6</v>
      </c>
      <c r="D106" s="53" t="s">
        <v>26</v>
      </c>
      <c r="E106" s="54">
        <f>E107+E110+E113</f>
        <v>1800000</v>
      </c>
      <c r="F106" s="54">
        <f>F107+F110+F113</f>
        <v>1800000</v>
      </c>
      <c r="G106" s="54">
        <f>G107+G110+G113</f>
        <v>1800000</v>
      </c>
      <c r="H106" s="54">
        <f>H107+H110+H113</f>
        <v>0</v>
      </c>
      <c r="I106" s="54">
        <f t="shared" si="9"/>
        <v>0</v>
      </c>
      <c r="J106" s="54">
        <f>J107+J110+J113</f>
        <v>500000</v>
      </c>
      <c r="K106" s="54">
        <f>K107+K110+K113</f>
        <v>0</v>
      </c>
      <c r="L106" s="54">
        <f t="shared" si="10"/>
        <v>0</v>
      </c>
      <c r="M106" s="54">
        <f>M107+M110+M113</f>
        <v>500000</v>
      </c>
      <c r="N106" s="54">
        <f>N107+N110+N113</f>
        <v>0</v>
      </c>
      <c r="O106" s="54">
        <f t="shared" si="7"/>
        <v>0</v>
      </c>
    </row>
    <row r="107" spans="1:15" hidden="1">
      <c r="A107" s="38"/>
      <c r="B107" s="38" t="str">
        <f t="shared" si="8"/>
        <v>b</v>
      </c>
      <c r="C107" s="65" t="s">
        <v>482</v>
      </c>
      <c r="D107" s="56" t="s">
        <v>483</v>
      </c>
      <c r="E107" s="57">
        <f>SUM(E108:E109)</f>
        <v>0</v>
      </c>
      <c r="F107" s="57">
        <f>SUM(F108:F109)</f>
        <v>0</v>
      </c>
      <c r="G107" s="57">
        <f>SUM(G108:G109)</f>
        <v>0</v>
      </c>
      <c r="H107" s="57">
        <f>SUM(H108:H109)</f>
        <v>0</v>
      </c>
      <c r="I107" s="57">
        <f t="shared" si="9"/>
        <v>0</v>
      </c>
      <c r="J107" s="57">
        <f>SUM(J108:J109)</f>
        <v>0</v>
      </c>
      <c r="K107" s="57">
        <f>SUM(K108:K109)</f>
        <v>0</v>
      </c>
      <c r="L107" s="57">
        <f t="shared" si="10"/>
        <v>0</v>
      </c>
      <c r="M107" s="57">
        <f>SUM(M108:M109)</f>
        <v>0</v>
      </c>
      <c r="N107" s="57">
        <f>SUM(N108:N109)</f>
        <v>0</v>
      </c>
      <c r="O107" s="57">
        <f t="shared" si="7"/>
        <v>0</v>
      </c>
    </row>
    <row r="108" spans="1:15" hidden="1">
      <c r="A108" s="38"/>
      <c r="B108" s="38" t="str">
        <f t="shared" si="8"/>
        <v>b</v>
      </c>
      <c r="C108" s="66" t="s">
        <v>484</v>
      </c>
      <c r="D108" s="59" t="s">
        <v>485</v>
      </c>
      <c r="E108" s="60"/>
      <c r="F108" s="60"/>
      <c r="G108" s="60"/>
      <c r="H108" s="60"/>
      <c r="I108" s="60">
        <f t="shared" si="9"/>
        <v>0</v>
      </c>
      <c r="J108" s="60"/>
      <c r="K108" s="60"/>
      <c r="L108" s="60">
        <f t="shared" si="10"/>
        <v>0</v>
      </c>
      <c r="M108" s="60"/>
      <c r="N108" s="60"/>
      <c r="O108" s="60">
        <f t="shared" si="7"/>
        <v>0</v>
      </c>
    </row>
    <row r="109" spans="1:15" hidden="1">
      <c r="A109" s="38"/>
      <c r="B109" s="38" t="str">
        <f t="shared" si="8"/>
        <v>b</v>
      </c>
      <c r="C109" s="66" t="s">
        <v>486</v>
      </c>
      <c r="D109" s="59" t="s">
        <v>487</v>
      </c>
      <c r="E109" s="60"/>
      <c r="F109" s="60"/>
      <c r="G109" s="60"/>
      <c r="H109" s="60"/>
      <c r="I109" s="60">
        <f t="shared" si="9"/>
        <v>0</v>
      </c>
      <c r="J109" s="60"/>
      <c r="K109" s="60"/>
      <c r="L109" s="60">
        <f t="shared" si="10"/>
        <v>0</v>
      </c>
      <c r="M109" s="60"/>
      <c r="N109" s="60"/>
      <c r="O109" s="60">
        <f t="shared" si="7"/>
        <v>0</v>
      </c>
    </row>
    <row r="110" spans="1:15">
      <c r="A110" s="38"/>
      <c r="B110" s="38" t="str">
        <f t="shared" si="8"/>
        <v>a</v>
      </c>
      <c r="C110" s="65" t="s">
        <v>488</v>
      </c>
      <c r="D110" s="56" t="s">
        <v>489</v>
      </c>
      <c r="E110" s="57">
        <f>SUM(E111:E112)</f>
        <v>1800000</v>
      </c>
      <c r="F110" s="57">
        <f>SUM(F111:F112)</f>
        <v>1800000</v>
      </c>
      <c r="G110" s="57">
        <f>SUM(G111:G112)</f>
        <v>1800000</v>
      </c>
      <c r="H110" s="57">
        <f>SUM(H111:H112)</f>
        <v>0</v>
      </c>
      <c r="I110" s="57">
        <f t="shared" si="9"/>
        <v>0</v>
      </c>
      <c r="J110" s="57">
        <f>SUM(J111:J112)</f>
        <v>500000</v>
      </c>
      <c r="K110" s="57">
        <f>SUM(K111:K112)</f>
        <v>0</v>
      </c>
      <c r="L110" s="57">
        <f t="shared" si="10"/>
        <v>0</v>
      </c>
      <c r="M110" s="57">
        <f>SUM(M111:M112)</f>
        <v>500000</v>
      </c>
      <c r="N110" s="57">
        <f>SUM(N111:N112)</f>
        <v>0</v>
      </c>
      <c r="O110" s="57">
        <f t="shared" si="7"/>
        <v>0</v>
      </c>
    </row>
    <row r="111" spans="1:15">
      <c r="A111" s="38"/>
      <c r="B111" s="38" t="str">
        <f t="shared" si="8"/>
        <v>a</v>
      </c>
      <c r="C111" s="66" t="s">
        <v>490</v>
      </c>
      <c r="D111" s="59" t="s">
        <v>485</v>
      </c>
      <c r="E111" s="60">
        <v>1800000</v>
      </c>
      <c r="F111" s="60">
        <v>1800000</v>
      </c>
      <c r="G111" s="60">
        <v>1800000</v>
      </c>
      <c r="H111" s="60">
        <v>0</v>
      </c>
      <c r="I111" s="60">
        <f t="shared" si="9"/>
        <v>0</v>
      </c>
      <c r="J111" s="60">
        <v>500000</v>
      </c>
      <c r="K111" s="60"/>
      <c r="L111" s="60">
        <f t="shared" si="10"/>
        <v>0</v>
      </c>
      <c r="M111" s="60">
        <v>500000</v>
      </c>
      <c r="N111" s="60"/>
      <c r="O111" s="60">
        <f t="shared" si="7"/>
        <v>0</v>
      </c>
    </row>
    <row r="112" spans="1:15" hidden="1">
      <c r="A112" s="38"/>
      <c r="B112" s="38" t="str">
        <f t="shared" si="8"/>
        <v>b</v>
      </c>
      <c r="C112" s="66" t="s">
        <v>491</v>
      </c>
      <c r="D112" s="59" t="s">
        <v>487</v>
      </c>
      <c r="E112" s="60"/>
      <c r="F112" s="60"/>
      <c r="G112" s="60"/>
      <c r="H112" s="60"/>
      <c r="I112" s="60">
        <f t="shared" si="9"/>
        <v>0</v>
      </c>
      <c r="J112" s="60"/>
      <c r="K112" s="60"/>
      <c r="L112" s="60">
        <f t="shared" si="10"/>
        <v>0</v>
      </c>
      <c r="M112" s="60"/>
      <c r="N112" s="60"/>
      <c r="O112" s="60">
        <f t="shared" si="7"/>
        <v>0</v>
      </c>
    </row>
    <row r="113" spans="1:15" hidden="1">
      <c r="A113" s="38"/>
      <c r="B113" s="38" t="str">
        <f t="shared" si="8"/>
        <v>b</v>
      </c>
      <c r="C113" s="65" t="s">
        <v>492</v>
      </c>
      <c r="D113" s="56" t="s">
        <v>493</v>
      </c>
      <c r="E113" s="57">
        <f>E114+E130</f>
        <v>0</v>
      </c>
      <c r="F113" s="57">
        <f>F114+F130</f>
        <v>0</v>
      </c>
      <c r="G113" s="57">
        <f>G114+G130</f>
        <v>0</v>
      </c>
      <c r="H113" s="57">
        <f>H114+H130</f>
        <v>0</v>
      </c>
      <c r="I113" s="57">
        <f t="shared" si="9"/>
        <v>0</v>
      </c>
      <c r="J113" s="57">
        <f>J114+J130</f>
        <v>0</v>
      </c>
      <c r="K113" s="57">
        <f>K114+K130</f>
        <v>0</v>
      </c>
      <c r="L113" s="57">
        <f t="shared" si="10"/>
        <v>0</v>
      </c>
      <c r="M113" s="57">
        <f>M114+M130</f>
        <v>0</v>
      </c>
      <c r="N113" s="57">
        <f>N114+N130</f>
        <v>0</v>
      </c>
      <c r="O113" s="57">
        <f t="shared" si="7"/>
        <v>0</v>
      </c>
    </row>
    <row r="114" spans="1:15" hidden="1">
      <c r="A114" s="38"/>
      <c r="B114" s="38" t="str">
        <f t="shared" si="8"/>
        <v>b</v>
      </c>
      <c r="C114" s="66" t="s">
        <v>494</v>
      </c>
      <c r="D114" s="59" t="s">
        <v>485</v>
      </c>
      <c r="E114" s="60">
        <f>E115+E118+E123</f>
        <v>0</v>
      </c>
      <c r="F114" s="60">
        <f>F115+F118+F123</f>
        <v>0</v>
      </c>
      <c r="G114" s="60">
        <f>G115+G118+G123</f>
        <v>0</v>
      </c>
      <c r="H114" s="60">
        <f>H115+H118+H123</f>
        <v>0</v>
      </c>
      <c r="I114" s="60">
        <f t="shared" si="9"/>
        <v>0</v>
      </c>
      <c r="J114" s="60">
        <f>J115+J118+J123</f>
        <v>0</v>
      </c>
      <c r="K114" s="60">
        <f>K115+K118+K123</f>
        <v>0</v>
      </c>
      <c r="L114" s="60">
        <f t="shared" si="10"/>
        <v>0</v>
      </c>
      <c r="M114" s="60">
        <f>M115+M118+M123</f>
        <v>0</v>
      </c>
      <c r="N114" s="60">
        <f>N115+N118+N123</f>
        <v>0</v>
      </c>
      <c r="O114" s="60">
        <f t="shared" si="7"/>
        <v>0</v>
      </c>
    </row>
    <row r="115" spans="1:15" hidden="1">
      <c r="A115" s="38"/>
      <c r="B115" s="38" t="str">
        <f t="shared" si="8"/>
        <v>b</v>
      </c>
      <c r="C115" s="76" t="s">
        <v>495</v>
      </c>
      <c r="D115" s="77" t="s">
        <v>496</v>
      </c>
      <c r="E115" s="78">
        <f>E116+E117</f>
        <v>0</v>
      </c>
      <c r="F115" s="78">
        <f>F116+F117</f>
        <v>0</v>
      </c>
      <c r="G115" s="78">
        <f>G116+G117</f>
        <v>0</v>
      </c>
      <c r="H115" s="78">
        <f>H116+H117</f>
        <v>0</v>
      </c>
      <c r="I115" s="78">
        <f t="shared" si="9"/>
        <v>0</v>
      </c>
      <c r="J115" s="78">
        <f>J116+J117</f>
        <v>0</v>
      </c>
      <c r="K115" s="78">
        <f>K116+K117</f>
        <v>0</v>
      </c>
      <c r="L115" s="78">
        <f t="shared" si="10"/>
        <v>0</v>
      </c>
      <c r="M115" s="78">
        <f>M116+M117</f>
        <v>0</v>
      </c>
      <c r="N115" s="78">
        <f>N116+N117</f>
        <v>0</v>
      </c>
      <c r="O115" s="78">
        <f t="shared" si="7"/>
        <v>0</v>
      </c>
    </row>
    <row r="116" spans="1:15" hidden="1">
      <c r="A116" s="38"/>
      <c r="B116" s="38" t="str">
        <f t="shared" si="8"/>
        <v>b</v>
      </c>
      <c r="C116" s="79" t="s">
        <v>497</v>
      </c>
      <c r="D116" s="80" t="s">
        <v>498</v>
      </c>
      <c r="E116" s="81"/>
      <c r="F116" s="81"/>
      <c r="G116" s="81"/>
      <c r="H116" s="81"/>
      <c r="I116" s="81">
        <f t="shared" si="9"/>
        <v>0</v>
      </c>
      <c r="J116" s="81"/>
      <c r="K116" s="81"/>
      <c r="L116" s="81">
        <f t="shared" si="10"/>
        <v>0</v>
      </c>
      <c r="M116" s="81"/>
      <c r="N116" s="81"/>
      <c r="O116" s="81">
        <f t="shared" si="7"/>
        <v>0</v>
      </c>
    </row>
    <row r="117" spans="1:15" ht="22.5" hidden="1">
      <c r="A117" s="38"/>
      <c r="B117" s="38" t="str">
        <f t="shared" si="8"/>
        <v>b</v>
      </c>
      <c r="C117" s="79" t="s">
        <v>499</v>
      </c>
      <c r="D117" s="80" t="s">
        <v>500</v>
      </c>
      <c r="E117" s="81"/>
      <c r="F117" s="81"/>
      <c r="G117" s="81"/>
      <c r="H117" s="81"/>
      <c r="I117" s="81">
        <f t="shared" si="9"/>
        <v>0</v>
      </c>
      <c r="J117" s="81"/>
      <c r="K117" s="81"/>
      <c r="L117" s="81">
        <f t="shared" si="10"/>
        <v>0</v>
      </c>
      <c r="M117" s="81"/>
      <c r="N117" s="81"/>
      <c r="O117" s="81">
        <f t="shared" si="7"/>
        <v>0</v>
      </c>
    </row>
    <row r="118" spans="1:15" ht="25.5" hidden="1">
      <c r="A118" s="38"/>
      <c r="B118" s="38" t="str">
        <f t="shared" si="8"/>
        <v>b</v>
      </c>
      <c r="C118" s="76" t="s">
        <v>501</v>
      </c>
      <c r="D118" s="77" t="s">
        <v>502</v>
      </c>
      <c r="E118" s="78">
        <f>E119+E122</f>
        <v>0</v>
      </c>
      <c r="F118" s="78">
        <f>F119+F122</f>
        <v>0</v>
      </c>
      <c r="G118" s="78">
        <f>G119+G122</f>
        <v>0</v>
      </c>
      <c r="H118" s="78">
        <f>H119+H122</f>
        <v>0</v>
      </c>
      <c r="I118" s="78">
        <f t="shared" si="9"/>
        <v>0</v>
      </c>
      <c r="J118" s="78">
        <f>J119+J122</f>
        <v>0</v>
      </c>
      <c r="K118" s="78">
        <f>K119+K122</f>
        <v>0</v>
      </c>
      <c r="L118" s="78">
        <f t="shared" si="10"/>
        <v>0</v>
      </c>
      <c r="M118" s="78">
        <f>M119+M122</f>
        <v>0</v>
      </c>
      <c r="N118" s="78">
        <f>N119+N122</f>
        <v>0</v>
      </c>
      <c r="O118" s="78">
        <f t="shared" si="7"/>
        <v>0</v>
      </c>
    </row>
    <row r="119" spans="1:15" ht="22.5" hidden="1">
      <c r="A119" s="38"/>
      <c r="B119" s="38" t="str">
        <f t="shared" si="8"/>
        <v>b</v>
      </c>
      <c r="C119" s="79" t="s">
        <v>503</v>
      </c>
      <c r="D119" s="80" t="s">
        <v>504</v>
      </c>
      <c r="E119" s="81">
        <f>E120+E121</f>
        <v>0</v>
      </c>
      <c r="F119" s="81">
        <f>F120+F121</f>
        <v>0</v>
      </c>
      <c r="G119" s="81">
        <f>G120+G121</f>
        <v>0</v>
      </c>
      <c r="H119" s="81">
        <f>H120+H121</f>
        <v>0</v>
      </c>
      <c r="I119" s="81">
        <f t="shared" si="9"/>
        <v>0</v>
      </c>
      <c r="J119" s="81">
        <f>J120+J121</f>
        <v>0</v>
      </c>
      <c r="K119" s="81">
        <f>K120+K121</f>
        <v>0</v>
      </c>
      <c r="L119" s="81">
        <f t="shared" si="10"/>
        <v>0</v>
      </c>
      <c r="M119" s="81">
        <f>M120+M121</f>
        <v>0</v>
      </c>
      <c r="N119" s="81">
        <f>N120+N121</f>
        <v>0</v>
      </c>
      <c r="O119" s="81">
        <f t="shared" si="7"/>
        <v>0</v>
      </c>
    </row>
    <row r="120" spans="1:15" hidden="1">
      <c r="A120" s="38"/>
      <c r="B120" s="38" t="str">
        <f t="shared" si="8"/>
        <v>b</v>
      </c>
      <c r="C120" s="82" t="s">
        <v>505</v>
      </c>
      <c r="D120" s="83" t="s">
        <v>506</v>
      </c>
      <c r="E120" s="84"/>
      <c r="F120" s="84"/>
      <c r="G120" s="84"/>
      <c r="H120" s="84"/>
      <c r="I120" s="84">
        <f t="shared" si="9"/>
        <v>0</v>
      </c>
      <c r="J120" s="84"/>
      <c r="K120" s="84"/>
      <c r="L120" s="84">
        <f t="shared" si="10"/>
        <v>0</v>
      </c>
      <c r="M120" s="84"/>
      <c r="N120" s="84"/>
      <c r="O120" s="84">
        <f t="shared" si="7"/>
        <v>0</v>
      </c>
    </row>
    <row r="121" spans="1:15" hidden="1">
      <c r="A121" s="38"/>
      <c r="B121" s="38" t="str">
        <f t="shared" si="8"/>
        <v>b</v>
      </c>
      <c r="C121" s="82" t="s">
        <v>507</v>
      </c>
      <c r="D121" s="83" t="s">
        <v>508</v>
      </c>
      <c r="E121" s="84"/>
      <c r="F121" s="84"/>
      <c r="G121" s="84"/>
      <c r="H121" s="84"/>
      <c r="I121" s="84">
        <f t="shared" si="9"/>
        <v>0</v>
      </c>
      <c r="J121" s="84"/>
      <c r="K121" s="84"/>
      <c r="L121" s="84">
        <f t="shared" si="10"/>
        <v>0</v>
      </c>
      <c r="M121" s="84"/>
      <c r="N121" s="84"/>
      <c r="O121" s="84">
        <f t="shared" si="7"/>
        <v>0</v>
      </c>
    </row>
    <row r="122" spans="1:15" ht="22.5" hidden="1">
      <c r="A122" s="38"/>
      <c r="B122" s="38" t="str">
        <f t="shared" si="8"/>
        <v>b</v>
      </c>
      <c r="C122" s="79" t="s">
        <v>509</v>
      </c>
      <c r="D122" s="80" t="s">
        <v>510</v>
      </c>
      <c r="E122" s="81">
        <v>0</v>
      </c>
      <c r="F122" s="81">
        <v>0</v>
      </c>
      <c r="G122" s="81">
        <v>0</v>
      </c>
      <c r="H122" s="81">
        <v>0</v>
      </c>
      <c r="I122" s="81">
        <f t="shared" si="9"/>
        <v>0</v>
      </c>
      <c r="J122" s="81">
        <v>0</v>
      </c>
      <c r="K122" s="81">
        <v>0</v>
      </c>
      <c r="L122" s="81">
        <f t="shared" si="10"/>
        <v>0</v>
      </c>
      <c r="M122" s="81">
        <v>0</v>
      </c>
      <c r="N122" s="81">
        <v>0</v>
      </c>
      <c r="O122" s="81">
        <f t="shared" si="7"/>
        <v>0</v>
      </c>
    </row>
    <row r="123" spans="1:15" hidden="1">
      <c r="A123" s="38"/>
      <c r="B123" s="38" t="str">
        <f t="shared" si="8"/>
        <v>b</v>
      </c>
      <c r="C123" s="76" t="s">
        <v>511</v>
      </c>
      <c r="D123" s="77" t="s">
        <v>512</v>
      </c>
      <c r="E123" s="78">
        <f>E124+E129</f>
        <v>0</v>
      </c>
      <c r="F123" s="78">
        <f>F124+F129</f>
        <v>0</v>
      </c>
      <c r="G123" s="78">
        <f>G124+G129</f>
        <v>0</v>
      </c>
      <c r="H123" s="78">
        <f>H124+H129</f>
        <v>0</v>
      </c>
      <c r="I123" s="78">
        <f t="shared" si="9"/>
        <v>0</v>
      </c>
      <c r="J123" s="78">
        <f>J124+J129</f>
        <v>0</v>
      </c>
      <c r="K123" s="78">
        <f>K124+K129</f>
        <v>0</v>
      </c>
      <c r="L123" s="78">
        <f t="shared" si="10"/>
        <v>0</v>
      </c>
      <c r="M123" s="78">
        <f>M124+M129</f>
        <v>0</v>
      </c>
      <c r="N123" s="78">
        <f>N124+N129</f>
        <v>0</v>
      </c>
      <c r="O123" s="78">
        <f t="shared" si="7"/>
        <v>0</v>
      </c>
    </row>
    <row r="124" spans="1:15" ht="22.5" hidden="1">
      <c r="A124" s="38"/>
      <c r="B124" s="38" t="str">
        <f t="shared" si="8"/>
        <v>b</v>
      </c>
      <c r="C124" s="79" t="s">
        <v>513</v>
      </c>
      <c r="D124" s="80" t="s">
        <v>514</v>
      </c>
      <c r="E124" s="81">
        <f>E125+E126+E127+E128</f>
        <v>0</v>
      </c>
      <c r="F124" s="81">
        <f>F125+F126+F127+F128</f>
        <v>0</v>
      </c>
      <c r="G124" s="81">
        <f>G125+G126+G127+G128</f>
        <v>0</v>
      </c>
      <c r="H124" s="81">
        <f>H125+H126+H127+H128</f>
        <v>0</v>
      </c>
      <c r="I124" s="81">
        <f t="shared" si="9"/>
        <v>0</v>
      </c>
      <c r="J124" s="81">
        <f>J125+J126+J127+J128</f>
        <v>0</v>
      </c>
      <c r="K124" s="81">
        <f>K125+K126+K127+K128</f>
        <v>0</v>
      </c>
      <c r="L124" s="81">
        <f t="shared" si="10"/>
        <v>0</v>
      </c>
      <c r="M124" s="81">
        <f>M125+M126+M127+M128</f>
        <v>0</v>
      </c>
      <c r="N124" s="81">
        <f>N125+N126+N127+N128</f>
        <v>0</v>
      </c>
      <c r="O124" s="81">
        <f t="shared" si="7"/>
        <v>0</v>
      </c>
    </row>
    <row r="125" spans="1:15" hidden="1">
      <c r="A125" s="38"/>
      <c r="B125" s="38" t="str">
        <f t="shared" si="8"/>
        <v>b</v>
      </c>
      <c r="C125" s="82" t="s">
        <v>515</v>
      </c>
      <c r="D125" s="83" t="s">
        <v>516</v>
      </c>
      <c r="E125" s="84"/>
      <c r="F125" s="84"/>
      <c r="G125" s="84"/>
      <c r="H125" s="84"/>
      <c r="I125" s="84">
        <f t="shared" si="9"/>
        <v>0</v>
      </c>
      <c r="J125" s="84"/>
      <c r="K125" s="84"/>
      <c r="L125" s="84">
        <f t="shared" si="10"/>
        <v>0</v>
      </c>
      <c r="M125" s="84"/>
      <c r="N125" s="84"/>
      <c r="O125" s="84">
        <f t="shared" si="7"/>
        <v>0</v>
      </c>
    </row>
    <row r="126" spans="1:15" hidden="1">
      <c r="A126" s="38"/>
      <c r="B126" s="38" t="str">
        <f t="shared" si="8"/>
        <v>b</v>
      </c>
      <c r="C126" s="82" t="s">
        <v>517</v>
      </c>
      <c r="D126" s="83" t="s">
        <v>518</v>
      </c>
      <c r="E126" s="84"/>
      <c r="F126" s="84"/>
      <c r="G126" s="84"/>
      <c r="H126" s="84"/>
      <c r="I126" s="84">
        <f t="shared" si="9"/>
        <v>0</v>
      </c>
      <c r="J126" s="84"/>
      <c r="K126" s="84"/>
      <c r="L126" s="84">
        <f t="shared" si="10"/>
        <v>0</v>
      </c>
      <c r="M126" s="84"/>
      <c r="N126" s="84"/>
      <c r="O126" s="84">
        <f t="shared" si="7"/>
        <v>0</v>
      </c>
    </row>
    <row r="127" spans="1:15" hidden="1">
      <c r="A127" s="38"/>
      <c r="B127" s="38" t="str">
        <f t="shared" si="8"/>
        <v>b</v>
      </c>
      <c r="C127" s="82" t="s">
        <v>519</v>
      </c>
      <c r="D127" s="83" t="s">
        <v>506</v>
      </c>
      <c r="E127" s="84"/>
      <c r="F127" s="84"/>
      <c r="G127" s="84"/>
      <c r="H127" s="84"/>
      <c r="I127" s="84">
        <f t="shared" si="9"/>
        <v>0</v>
      </c>
      <c r="J127" s="84"/>
      <c r="K127" s="84"/>
      <c r="L127" s="84">
        <f t="shared" si="10"/>
        <v>0</v>
      </c>
      <c r="M127" s="84"/>
      <c r="N127" s="84"/>
      <c r="O127" s="84">
        <f t="shared" si="7"/>
        <v>0</v>
      </c>
    </row>
    <row r="128" spans="1:15" hidden="1">
      <c r="A128" s="38"/>
      <c r="B128" s="38" t="str">
        <f t="shared" si="8"/>
        <v>b</v>
      </c>
      <c r="C128" s="82" t="s">
        <v>520</v>
      </c>
      <c r="D128" s="83" t="s">
        <v>508</v>
      </c>
      <c r="E128" s="84"/>
      <c r="F128" s="84"/>
      <c r="G128" s="84"/>
      <c r="H128" s="84"/>
      <c r="I128" s="84">
        <f t="shared" si="9"/>
        <v>0</v>
      </c>
      <c r="J128" s="84"/>
      <c r="K128" s="84"/>
      <c r="L128" s="84">
        <f t="shared" si="10"/>
        <v>0</v>
      </c>
      <c r="M128" s="84"/>
      <c r="N128" s="84"/>
      <c r="O128" s="84">
        <f t="shared" si="7"/>
        <v>0</v>
      </c>
    </row>
    <row r="129" spans="1:15" ht="22.5" hidden="1">
      <c r="A129" s="38"/>
      <c r="B129" s="38" t="str">
        <f t="shared" si="8"/>
        <v>b</v>
      </c>
      <c r="C129" s="79" t="s">
        <v>521</v>
      </c>
      <c r="D129" s="80" t="s">
        <v>522</v>
      </c>
      <c r="E129" s="81">
        <v>0</v>
      </c>
      <c r="F129" s="81">
        <v>0</v>
      </c>
      <c r="G129" s="81">
        <v>0</v>
      </c>
      <c r="H129" s="81">
        <v>0</v>
      </c>
      <c r="I129" s="81">
        <f t="shared" si="9"/>
        <v>0</v>
      </c>
      <c r="J129" s="81">
        <v>0</v>
      </c>
      <c r="K129" s="81">
        <v>0</v>
      </c>
      <c r="L129" s="81">
        <f t="shared" si="10"/>
        <v>0</v>
      </c>
      <c r="M129" s="81">
        <v>0</v>
      </c>
      <c r="N129" s="81">
        <v>0</v>
      </c>
      <c r="O129" s="81">
        <f t="shared" si="7"/>
        <v>0</v>
      </c>
    </row>
    <row r="130" spans="1:15" hidden="1">
      <c r="A130" s="38"/>
      <c r="B130" s="38" t="str">
        <f t="shared" si="8"/>
        <v>b</v>
      </c>
      <c r="C130" s="66" t="s">
        <v>523</v>
      </c>
      <c r="D130" s="59" t="s">
        <v>487</v>
      </c>
      <c r="E130" s="60">
        <f>E131+E134+E140</f>
        <v>0</v>
      </c>
      <c r="F130" s="60">
        <f>F131+F134+F140</f>
        <v>0</v>
      </c>
      <c r="G130" s="60">
        <f>G131+G134+G140</f>
        <v>0</v>
      </c>
      <c r="H130" s="60">
        <f>H131+H134+H140</f>
        <v>0</v>
      </c>
      <c r="I130" s="60">
        <f t="shared" si="9"/>
        <v>0</v>
      </c>
      <c r="J130" s="60">
        <f>J131+J134+J140</f>
        <v>0</v>
      </c>
      <c r="K130" s="60">
        <f>K131+K134+K140</f>
        <v>0</v>
      </c>
      <c r="L130" s="60">
        <f t="shared" si="10"/>
        <v>0</v>
      </c>
      <c r="M130" s="60">
        <f>M131+M134+M140</f>
        <v>0</v>
      </c>
      <c r="N130" s="60">
        <f>N131+N134+N140</f>
        <v>0</v>
      </c>
      <c r="O130" s="60">
        <f t="shared" si="7"/>
        <v>0</v>
      </c>
    </row>
    <row r="131" spans="1:15" hidden="1">
      <c r="A131" s="38"/>
      <c r="B131" s="38" t="str">
        <f t="shared" si="8"/>
        <v>b</v>
      </c>
      <c r="C131" s="76" t="s">
        <v>524</v>
      </c>
      <c r="D131" s="77" t="s">
        <v>496</v>
      </c>
      <c r="E131" s="78">
        <f>E132+E133</f>
        <v>0</v>
      </c>
      <c r="F131" s="78">
        <f>F132+F133</f>
        <v>0</v>
      </c>
      <c r="G131" s="78">
        <f>G132+G133</f>
        <v>0</v>
      </c>
      <c r="H131" s="78">
        <f>H132+H133</f>
        <v>0</v>
      </c>
      <c r="I131" s="78">
        <f t="shared" si="9"/>
        <v>0</v>
      </c>
      <c r="J131" s="78">
        <f>J132+J133</f>
        <v>0</v>
      </c>
      <c r="K131" s="78">
        <f>K132+K133</f>
        <v>0</v>
      </c>
      <c r="L131" s="78">
        <f t="shared" si="10"/>
        <v>0</v>
      </c>
      <c r="M131" s="78">
        <f>M132+M133</f>
        <v>0</v>
      </c>
      <c r="N131" s="78">
        <f>N132+N133</f>
        <v>0</v>
      </c>
      <c r="O131" s="78">
        <f t="shared" si="7"/>
        <v>0</v>
      </c>
    </row>
    <row r="132" spans="1:15" hidden="1">
      <c r="A132" s="38"/>
      <c r="B132" s="38" t="str">
        <f t="shared" si="8"/>
        <v>b</v>
      </c>
      <c r="C132" s="79" t="s">
        <v>525</v>
      </c>
      <c r="D132" s="80" t="s">
        <v>498</v>
      </c>
      <c r="E132" s="81"/>
      <c r="F132" s="81"/>
      <c r="G132" s="81"/>
      <c r="H132" s="81"/>
      <c r="I132" s="81">
        <f t="shared" si="9"/>
        <v>0</v>
      </c>
      <c r="J132" s="81"/>
      <c r="K132" s="81"/>
      <c r="L132" s="81">
        <f t="shared" si="10"/>
        <v>0</v>
      </c>
      <c r="M132" s="81"/>
      <c r="N132" s="81"/>
      <c r="O132" s="81">
        <f t="shared" si="7"/>
        <v>0</v>
      </c>
    </row>
    <row r="133" spans="1:15" ht="22.5" hidden="1">
      <c r="A133" s="38"/>
      <c r="B133" s="38" t="str">
        <f t="shared" si="8"/>
        <v>b</v>
      </c>
      <c r="C133" s="79" t="s">
        <v>526</v>
      </c>
      <c r="D133" s="80" t="s">
        <v>500</v>
      </c>
      <c r="E133" s="81"/>
      <c r="F133" s="81"/>
      <c r="G133" s="81"/>
      <c r="H133" s="81"/>
      <c r="I133" s="81">
        <f t="shared" si="9"/>
        <v>0</v>
      </c>
      <c r="J133" s="81"/>
      <c r="K133" s="81"/>
      <c r="L133" s="81">
        <f t="shared" si="10"/>
        <v>0</v>
      </c>
      <c r="M133" s="81"/>
      <c r="N133" s="81"/>
      <c r="O133" s="81">
        <f t="shared" ref="O133:O196" si="11">M133-J133</f>
        <v>0</v>
      </c>
    </row>
    <row r="134" spans="1:15" ht="25.5" hidden="1">
      <c r="A134" s="38"/>
      <c r="B134" s="38" t="str">
        <f t="shared" ref="B134:B197" si="12">IF(OR(E134&lt;&gt;0,F134&lt;&gt;0,G134&lt;&gt;0,H134&lt;&gt;0,J134&lt;&gt;0,M134&lt;&gt;0),"a","b")</f>
        <v>b</v>
      </c>
      <c r="C134" s="76" t="s">
        <v>527</v>
      </c>
      <c r="D134" s="77" t="s">
        <v>502</v>
      </c>
      <c r="E134" s="78">
        <f>E135+E139</f>
        <v>0</v>
      </c>
      <c r="F134" s="78">
        <f>F135+F139</f>
        <v>0</v>
      </c>
      <c r="G134" s="78">
        <f>G135+G139</f>
        <v>0</v>
      </c>
      <c r="H134" s="78">
        <f>H135+H139</f>
        <v>0</v>
      </c>
      <c r="I134" s="78">
        <f t="shared" si="9"/>
        <v>0</v>
      </c>
      <c r="J134" s="78">
        <f>J135+J139</f>
        <v>0</v>
      </c>
      <c r="K134" s="78">
        <f>K135+K139</f>
        <v>0</v>
      </c>
      <c r="L134" s="78">
        <f t="shared" si="10"/>
        <v>0</v>
      </c>
      <c r="M134" s="78">
        <f>M135+M139</f>
        <v>0</v>
      </c>
      <c r="N134" s="78">
        <f>N135+N139</f>
        <v>0</v>
      </c>
      <c r="O134" s="78">
        <f t="shared" si="11"/>
        <v>0</v>
      </c>
    </row>
    <row r="135" spans="1:15" ht="22.5" hidden="1">
      <c r="A135" s="38"/>
      <c r="B135" s="38" t="str">
        <f t="shared" si="12"/>
        <v>b</v>
      </c>
      <c r="C135" s="79" t="s">
        <v>528</v>
      </c>
      <c r="D135" s="80" t="s">
        <v>504</v>
      </c>
      <c r="E135" s="81">
        <f>E136+E137+E138</f>
        <v>0</v>
      </c>
      <c r="F135" s="81">
        <f>F136+F137+F138</f>
        <v>0</v>
      </c>
      <c r="G135" s="81">
        <f>G136+G137+G138</f>
        <v>0</v>
      </c>
      <c r="H135" s="81">
        <f>H136+H137+H138</f>
        <v>0</v>
      </c>
      <c r="I135" s="81">
        <f t="shared" si="9"/>
        <v>0</v>
      </c>
      <c r="J135" s="81">
        <f>J136+J137+J138</f>
        <v>0</v>
      </c>
      <c r="K135" s="81">
        <f>K136+K137+K138</f>
        <v>0</v>
      </c>
      <c r="L135" s="81">
        <f t="shared" si="10"/>
        <v>0</v>
      </c>
      <c r="M135" s="81">
        <f>M136+M137+M138</f>
        <v>0</v>
      </c>
      <c r="N135" s="81">
        <f>N136+N137+N138</f>
        <v>0</v>
      </c>
      <c r="O135" s="81">
        <f t="shared" si="11"/>
        <v>0</v>
      </c>
    </row>
    <row r="136" spans="1:15" hidden="1">
      <c r="A136" s="38"/>
      <c r="B136" s="38" t="str">
        <f t="shared" si="12"/>
        <v>b</v>
      </c>
      <c r="C136" s="68" t="s">
        <v>529</v>
      </c>
      <c r="D136" s="62" t="s">
        <v>506</v>
      </c>
      <c r="E136" s="84"/>
      <c r="F136" s="84"/>
      <c r="G136" s="84"/>
      <c r="H136" s="84"/>
      <c r="I136" s="84">
        <f t="shared" si="9"/>
        <v>0</v>
      </c>
      <c r="J136" s="84"/>
      <c r="K136" s="84"/>
      <c r="L136" s="84">
        <f t="shared" si="10"/>
        <v>0</v>
      </c>
      <c r="M136" s="84"/>
      <c r="N136" s="84"/>
      <c r="O136" s="84">
        <f t="shared" si="11"/>
        <v>0</v>
      </c>
    </row>
    <row r="137" spans="1:15" hidden="1">
      <c r="A137" s="38"/>
      <c r="B137" s="38" t="str">
        <f t="shared" si="12"/>
        <v>b</v>
      </c>
      <c r="C137" s="68" t="s">
        <v>530</v>
      </c>
      <c r="D137" s="62" t="s">
        <v>531</v>
      </c>
      <c r="E137" s="84"/>
      <c r="F137" s="84"/>
      <c r="G137" s="84"/>
      <c r="H137" s="84"/>
      <c r="I137" s="84">
        <f t="shared" si="9"/>
        <v>0</v>
      </c>
      <c r="J137" s="84"/>
      <c r="K137" s="84"/>
      <c r="L137" s="84">
        <f t="shared" si="10"/>
        <v>0</v>
      </c>
      <c r="M137" s="84"/>
      <c r="N137" s="84"/>
      <c r="O137" s="84">
        <f t="shared" si="11"/>
        <v>0</v>
      </c>
    </row>
    <row r="138" spans="1:15" hidden="1">
      <c r="A138" s="38"/>
      <c r="B138" s="38" t="str">
        <f t="shared" si="12"/>
        <v>b</v>
      </c>
      <c r="C138" s="68" t="s">
        <v>532</v>
      </c>
      <c r="D138" s="62" t="s">
        <v>508</v>
      </c>
      <c r="E138" s="84"/>
      <c r="F138" s="84"/>
      <c r="G138" s="84"/>
      <c r="H138" s="84"/>
      <c r="I138" s="84">
        <f t="shared" si="9"/>
        <v>0</v>
      </c>
      <c r="J138" s="84"/>
      <c r="K138" s="84"/>
      <c r="L138" s="84">
        <f t="shared" si="10"/>
        <v>0</v>
      </c>
      <c r="M138" s="84"/>
      <c r="N138" s="84"/>
      <c r="O138" s="84">
        <f t="shared" si="11"/>
        <v>0</v>
      </c>
    </row>
    <row r="139" spans="1:15" ht="22.5" hidden="1">
      <c r="A139" s="38"/>
      <c r="B139" s="38" t="str">
        <f t="shared" si="12"/>
        <v>b</v>
      </c>
      <c r="C139" s="79" t="s">
        <v>533</v>
      </c>
      <c r="D139" s="80" t="s">
        <v>510</v>
      </c>
      <c r="E139" s="81">
        <v>0</v>
      </c>
      <c r="F139" s="81">
        <v>0</v>
      </c>
      <c r="G139" s="81">
        <v>0</v>
      </c>
      <c r="H139" s="81">
        <v>0</v>
      </c>
      <c r="I139" s="81">
        <f t="shared" si="9"/>
        <v>0</v>
      </c>
      <c r="J139" s="81">
        <v>0</v>
      </c>
      <c r="K139" s="81">
        <v>0</v>
      </c>
      <c r="L139" s="81">
        <f t="shared" si="10"/>
        <v>0</v>
      </c>
      <c r="M139" s="81">
        <v>0</v>
      </c>
      <c r="N139" s="81">
        <v>0</v>
      </c>
      <c r="O139" s="81">
        <f t="shared" si="11"/>
        <v>0</v>
      </c>
    </row>
    <row r="140" spans="1:15" hidden="1">
      <c r="A140" s="38"/>
      <c r="B140" s="38" t="str">
        <f t="shared" si="12"/>
        <v>b</v>
      </c>
      <c r="C140" s="76" t="s">
        <v>534</v>
      </c>
      <c r="D140" s="77" t="s">
        <v>512</v>
      </c>
      <c r="E140" s="78">
        <f>E141+E145</f>
        <v>0</v>
      </c>
      <c r="F140" s="78">
        <f>F141+F145</f>
        <v>0</v>
      </c>
      <c r="G140" s="78">
        <f>G141+G145</f>
        <v>0</v>
      </c>
      <c r="H140" s="78">
        <f>H141+H145</f>
        <v>0</v>
      </c>
      <c r="I140" s="78">
        <f t="shared" si="9"/>
        <v>0</v>
      </c>
      <c r="J140" s="78">
        <f>J141+J145</f>
        <v>0</v>
      </c>
      <c r="K140" s="78">
        <f>K141+K145</f>
        <v>0</v>
      </c>
      <c r="L140" s="78">
        <f t="shared" si="10"/>
        <v>0</v>
      </c>
      <c r="M140" s="78">
        <f>M141+M145</f>
        <v>0</v>
      </c>
      <c r="N140" s="78">
        <f>N141+N145</f>
        <v>0</v>
      </c>
      <c r="O140" s="78">
        <f t="shared" si="11"/>
        <v>0</v>
      </c>
    </row>
    <row r="141" spans="1:15" ht="22.5" hidden="1">
      <c r="A141" s="38"/>
      <c r="B141" s="38" t="str">
        <f t="shared" si="12"/>
        <v>b</v>
      </c>
      <c r="C141" s="79" t="s">
        <v>535</v>
      </c>
      <c r="D141" s="80" t="s">
        <v>514</v>
      </c>
      <c r="E141" s="81">
        <f>E142+E143+E144</f>
        <v>0</v>
      </c>
      <c r="F141" s="81">
        <f>F142+F143+F144</f>
        <v>0</v>
      </c>
      <c r="G141" s="81">
        <f>G142+G143+G144</f>
        <v>0</v>
      </c>
      <c r="H141" s="81">
        <f>H142+H143+H144</f>
        <v>0</v>
      </c>
      <c r="I141" s="81">
        <f t="shared" si="9"/>
        <v>0</v>
      </c>
      <c r="J141" s="81">
        <f>J142+J143+J144</f>
        <v>0</v>
      </c>
      <c r="K141" s="81">
        <f>K142+K143+K144</f>
        <v>0</v>
      </c>
      <c r="L141" s="81">
        <f t="shared" si="10"/>
        <v>0</v>
      </c>
      <c r="M141" s="81">
        <f>M142+M143+M144</f>
        <v>0</v>
      </c>
      <c r="N141" s="81">
        <f>N142+N143+N144</f>
        <v>0</v>
      </c>
      <c r="O141" s="81">
        <f t="shared" si="11"/>
        <v>0</v>
      </c>
    </row>
    <row r="142" spans="1:15" hidden="1">
      <c r="A142" s="38"/>
      <c r="B142" s="38" t="str">
        <f t="shared" si="12"/>
        <v>b</v>
      </c>
      <c r="C142" s="68" t="s">
        <v>536</v>
      </c>
      <c r="D142" s="62" t="s">
        <v>531</v>
      </c>
      <c r="E142" s="84"/>
      <c r="F142" s="84"/>
      <c r="G142" s="84"/>
      <c r="H142" s="84"/>
      <c r="I142" s="84">
        <f t="shared" si="9"/>
        <v>0</v>
      </c>
      <c r="J142" s="84"/>
      <c r="K142" s="84"/>
      <c r="L142" s="84">
        <f t="shared" si="10"/>
        <v>0</v>
      </c>
      <c r="M142" s="84"/>
      <c r="N142" s="84"/>
      <c r="O142" s="84">
        <f t="shared" si="11"/>
        <v>0</v>
      </c>
    </row>
    <row r="143" spans="1:15" hidden="1">
      <c r="A143" s="38"/>
      <c r="B143" s="38" t="str">
        <f t="shared" si="12"/>
        <v>b</v>
      </c>
      <c r="C143" s="68" t="s">
        <v>537</v>
      </c>
      <c r="D143" s="62" t="s">
        <v>506</v>
      </c>
      <c r="E143" s="84"/>
      <c r="F143" s="84"/>
      <c r="G143" s="84"/>
      <c r="H143" s="84"/>
      <c r="I143" s="84">
        <f t="shared" si="9"/>
        <v>0</v>
      </c>
      <c r="J143" s="84"/>
      <c r="K143" s="84"/>
      <c r="L143" s="84">
        <f t="shared" si="10"/>
        <v>0</v>
      </c>
      <c r="M143" s="84"/>
      <c r="N143" s="84"/>
      <c r="O143" s="84">
        <f t="shared" si="11"/>
        <v>0</v>
      </c>
    </row>
    <row r="144" spans="1:15" hidden="1">
      <c r="A144" s="38"/>
      <c r="B144" s="38" t="str">
        <f t="shared" si="12"/>
        <v>b</v>
      </c>
      <c r="C144" s="68" t="s">
        <v>538</v>
      </c>
      <c r="D144" s="62" t="s">
        <v>508</v>
      </c>
      <c r="E144" s="84"/>
      <c r="F144" s="84"/>
      <c r="G144" s="84"/>
      <c r="H144" s="84"/>
      <c r="I144" s="84">
        <f t="shared" si="9"/>
        <v>0</v>
      </c>
      <c r="J144" s="84"/>
      <c r="K144" s="84"/>
      <c r="L144" s="84">
        <f t="shared" si="10"/>
        <v>0</v>
      </c>
      <c r="M144" s="84"/>
      <c r="N144" s="84"/>
      <c r="O144" s="84">
        <f t="shared" si="11"/>
        <v>0</v>
      </c>
    </row>
    <row r="145" spans="1:15" ht="22.5" hidden="1">
      <c r="A145" s="38"/>
      <c r="B145" s="38" t="str">
        <f t="shared" si="12"/>
        <v>b</v>
      </c>
      <c r="C145" s="79" t="s">
        <v>539</v>
      </c>
      <c r="D145" s="80" t="s">
        <v>522</v>
      </c>
      <c r="E145" s="81">
        <v>0</v>
      </c>
      <c r="F145" s="81">
        <v>0</v>
      </c>
      <c r="G145" s="81">
        <v>0</v>
      </c>
      <c r="H145" s="81">
        <v>0</v>
      </c>
      <c r="I145" s="81">
        <f t="shared" si="9"/>
        <v>0</v>
      </c>
      <c r="J145" s="81">
        <v>0</v>
      </c>
      <c r="K145" s="81">
        <v>0</v>
      </c>
      <c r="L145" s="81">
        <f t="shared" si="10"/>
        <v>0</v>
      </c>
      <c r="M145" s="81">
        <v>0</v>
      </c>
      <c r="N145" s="81">
        <v>0</v>
      </c>
      <c r="O145" s="81">
        <f t="shared" si="11"/>
        <v>0</v>
      </c>
    </row>
    <row r="146" spans="1:15">
      <c r="A146" s="38" t="s">
        <v>282</v>
      </c>
      <c r="B146" s="38" t="str">
        <f t="shared" si="12"/>
        <v>a</v>
      </c>
      <c r="C146" s="64">
        <v>2.7</v>
      </c>
      <c r="D146" s="53" t="s">
        <v>27</v>
      </c>
      <c r="E146" s="54">
        <f>E147+E150+E153</f>
        <v>110000</v>
      </c>
      <c r="F146" s="54">
        <f>F147+F150+F153</f>
        <v>110000</v>
      </c>
      <c r="G146" s="54">
        <f>G147+G150+G153</f>
        <v>110000</v>
      </c>
      <c r="H146" s="54">
        <f>H147+H150+H153</f>
        <v>52076.72</v>
      </c>
      <c r="I146" s="54">
        <f t="shared" si="9"/>
        <v>0</v>
      </c>
      <c r="J146" s="54">
        <f>J147+J150+J153</f>
        <v>110000</v>
      </c>
      <c r="K146" s="54">
        <f>K147+K150+K153</f>
        <v>0</v>
      </c>
      <c r="L146" s="54">
        <f t="shared" si="10"/>
        <v>0</v>
      </c>
      <c r="M146" s="54">
        <f>M147+M150+M153</f>
        <v>110000</v>
      </c>
      <c r="N146" s="54">
        <f>N147+N150+N153</f>
        <v>0</v>
      </c>
      <c r="O146" s="54">
        <f t="shared" si="11"/>
        <v>0</v>
      </c>
    </row>
    <row r="147" spans="1:15" hidden="1">
      <c r="A147" s="38"/>
      <c r="B147" s="38" t="str">
        <f t="shared" si="12"/>
        <v>b</v>
      </c>
      <c r="C147" s="65" t="s">
        <v>540</v>
      </c>
      <c r="D147" s="56" t="s">
        <v>541</v>
      </c>
      <c r="E147" s="57">
        <f>SUM(E148:E149)</f>
        <v>0</v>
      </c>
      <c r="F147" s="57">
        <f>SUM(F148:F149)</f>
        <v>0</v>
      </c>
      <c r="G147" s="57">
        <f>SUM(G148:G149)</f>
        <v>0</v>
      </c>
      <c r="H147" s="57">
        <f>SUM(H148:H149)</f>
        <v>0</v>
      </c>
      <c r="I147" s="57">
        <f t="shared" si="9"/>
        <v>0</v>
      </c>
      <c r="J147" s="57">
        <f>SUM(J148:J149)</f>
        <v>0</v>
      </c>
      <c r="K147" s="57">
        <f>SUM(K148:K149)</f>
        <v>0</v>
      </c>
      <c r="L147" s="57">
        <f t="shared" si="10"/>
        <v>0</v>
      </c>
      <c r="M147" s="57">
        <f>SUM(M148:M149)</f>
        <v>0</v>
      </c>
      <c r="N147" s="57">
        <f>SUM(N148:N149)</f>
        <v>0</v>
      </c>
      <c r="O147" s="57">
        <f t="shared" si="11"/>
        <v>0</v>
      </c>
    </row>
    <row r="148" spans="1:15" hidden="1">
      <c r="A148" s="38"/>
      <c r="B148" s="38" t="str">
        <f t="shared" si="12"/>
        <v>b</v>
      </c>
      <c r="C148" s="66" t="s">
        <v>542</v>
      </c>
      <c r="D148" s="59" t="s">
        <v>543</v>
      </c>
      <c r="E148" s="60"/>
      <c r="F148" s="60"/>
      <c r="G148" s="60"/>
      <c r="H148" s="60"/>
      <c r="I148" s="60">
        <f t="shared" ref="I148:I211" si="13">I151+I336+I419+I462</f>
        <v>0</v>
      </c>
      <c r="J148" s="60"/>
      <c r="K148" s="60"/>
      <c r="L148" s="60">
        <f t="shared" ref="L148:L211" si="14">L151+L336+L419+L462</f>
        <v>0</v>
      </c>
      <c r="M148" s="60"/>
      <c r="N148" s="60"/>
      <c r="O148" s="60">
        <f t="shared" si="11"/>
        <v>0</v>
      </c>
    </row>
    <row r="149" spans="1:15" hidden="1">
      <c r="A149" s="38"/>
      <c r="B149" s="38" t="str">
        <f t="shared" si="12"/>
        <v>b</v>
      </c>
      <c r="C149" s="66" t="s">
        <v>544</v>
      </c>
      <c r="D149" s="59" t="s">
        <v>545</v>
      </c>
      <c r="E149" s="60"/>
      <c r="F149" s="60"/>
      <c r="G149" s="60"/>
      <c r="H149" s="60"/>
      <c r="I149" s="60">
        <f t="shared" si="13"/>
        <v>0</v>
      </c>
      <c r="J149" s="60"/>
      <c r="K149" s="60"/>
      <c r="L149" s="60">
        <f t="shared" si="14"/>
        <v>0</v>
      </c>
      <c r="M149" s="60"/>
      <c r="N149" s="60"/>
      <c r="O149" s="60">
        <f t="shared" si="11"/>
        <v>0</v>
      </c>
    </row>
    <row r="150" spans="1:15" hidden="1">
      <c r="A150" s="38"/>
      <c r="B150" s="38" t="str">
        <f t="shared" si="12"/>
        <v>b</v>
      </c>
      <c r="C150" s="65" t="s">
        <v>546</v>
      </c>
      <c r="D150" s="56" t="s">
        <v>547</v>
      </c>
      <c r="E150" s="57">
        <f>SUM(E151:E152)</f>
        <v>0</v>
      </c>
      <c r="F150" s="57">
        <f>SUM(F151:F152)</f>
        <v>0</v>
      </c>
      <c r="G150" s="57">
        <f>SUM(G151:G152)</f>
        <v>0</v>
      </c>
      <c r="H150" s="57">
        <f>SUM(H151:H152)</f>
        <v>0</v>
      </c>
      <c r="I150" s="57">
        <f t="shared" si="13"/>
        <v>0</v>
      </c>
      <c r="J150" s="57">
        <f>SUM(J151:J152)</f>
        <v>0</v>
      </c>
      <c r="K150" s="57">
        <f>SUM(K151:K152)</f>
        <v>0</v>
      </c>
      <c r="L150" s="57">
        <f t="shared" si="14"/>
        <v>0</v>
      </c>
      <c r="M150" s="57">
        <f>SUM(M151:M152)</f>
        <v>0</v>
      </c>
      <c r="N150" s="57">
        <f>SUM(N151:N152)</f>
        <v>0</v>
      </c>
      <c r="O150" s="57">
        <f t="shared" si="11"/>
        <v>0</v>
      </c>
    </row>
    <row r="151" spans="1:15" hidden="1">
      <c r="A151" s="38"/>
      <c r="B151" s="38" t="str">
        <f t="shared" si="12"/>
        <v>b</v>
      </c>
      <c r="C151" s="66" t="s">
        <v>548</v>
      </c>
      <c r="D151" s="59" t="s">
        <v>543</v>
      </c>
      <c r="E151" s="60"/>
      <c r="F151" s="60"/>
      <c r="G151" s="60"/>
      <c r="H151" s="60"/>
      <c r="I151" s="60">
        <f t="shared" si="13"/>
        <v>0</v>
      </c>
      <c r="J151" s="60"/>
      <c r="K151" s="60"/>
      <c r="L151" s="60">
        <f t="shared" si="14"/>
        <v>0</v>
      </c>
      <c r="M151" s="60"/>
      <c r="N151" s="60"/>
      <c r="O151" s="60">
        <f t="shared" si="11"/>
        <v>0</v>
      </c>
    </row>
    <row r="152" spans="1:15" hidden="1">
      <c r="A152" s="38"/>
      <c r="B152" s="38" t="str">
        <f t="shared" si="12"/>
        <v>b</v>
      </c>
      <c r="C152" s="66" t="s">
        <v>549</v>
      </c>
      <c r="D152" s="59" t="s">
        <v>545</v>
      </c>
      <c r="E152" s="60"/>
      <c r="F152" s="60"/>
      <c r="G152" s="60"/>
      <c r="H152" s="60"/>
      <c r="I152" s="60">
        <f t="shared" si="13"/>
        <v>0</v>
      </c>
      <c r="J152" s="60"/>
      <c r="K152" s="60"/>
      <c r="L152" s="60">
        <f t="shared" si="14"/>
        <v>0</v>
      </c>
      <c r="M152" s="60"/>
      <c r="N152" s="60"/>
      <c r="O152" s="60">
        <f t="shared" si="11"/>
        <v>0</v>
      </c>
    </row>
    <row r="153" spans="1:15" ht="25.5">
      <c r="A153" s="38"/>
      <c r="B153" s="38" t="str">
        <f t="shared" si="12"/>
        <v>a</v>
      </c>
      <c r="C153" s="65" t="s">
        <v>550</v>
      </c>
      <c r="D153" s="56" t="s">
        <v>551</v>
      </c>
      <c r="E153" s="57">
        <f>SUM(E154:E155)</f>
        <v>110000</v>
      </c>
      <c r="F153" s="57">
        <f>SUM(F154:F155)</f>
        <v>110000</v>
      </c>
      <c r="G153" s="57">
        <f>SUM(G154:G155)</f>
        <v>110000</v>
      </c>
      <c r="H153" s="57">
        <f>SUM(H154:H155)</f>
        <v>52076.72</v>
      </c>
      <c r="I153" s="57">
        <f t="shared" si="13"/>
        <v>0</v>
      </c>
      <c r="J153" s="57">
        <f>SUM(J154:J155)</f>
        <v>110000</v>
      </c>
      <c r="K153" s="57">
        <f>SUM(K154:K155)</f>
        <v>0</v>
      </c>
      <c r="L153" s="57">
        <f t="shared" si="14"/>
        <v>0</v>
      </c>
      <c r="M153" s="57">
        <f>SUM(M154:M155)</f>
        <v>110000</v>
      </c>
      <c r="N153" s="57">
        <f>SUM(N154:N155)</f>
        <v>0</v>
      </c>
      <c r="O153" s="57">
        <f t="shared" si="11"/>
        <v>0</v>
      </c>
    </row>
    <row r="154" spans="1:15">
      <c r="A154" s="38"/>
      <c r="B154" s="38" t="str">
        <f t="shared" si="12"/>
        <v>a</v>
      </c>
      <c r="C154" s="66" t="s">
        <v>552</v>
      </c>
      <c r="D154" s="59" t="s">
        <v>543</v>
      </c>
      <c r="E154" s="60">
        <v>110000</v>
      </c>
      <c r="F154" s="60">
        <v>110000</v>
      </c>
      <c r="G154" s="60">
        <v>110000</v>
      </c>
      <c r="H154" s="60">
        <v>52076.72</v>
      </c>
      <c r="I154" s="60">
        <f t="shared" si="13"/>
        <v>0</v>
      </c>
      <c r="J154" s="60">
        <v>110000</v>
      </c>
      <c r="K154" s="60"/>
      <c r="L154" s="60">
        <f t="shared" si="14"/>
        <v>0</v>
      </c>
      <c r="M154" s="60">
        <v>110000</v>
      </c>
      <c r="N154" s="60"/>
      <c r="O154" s="60">
        <f t="shared" si="11"/>
        <v>0</v>
      </c>
    </row>
    <row r="155" spans="1:15" hidden="1">
      <c r="A155" s="38"/>
      <c r="B155" s="38" t="str">
        <f t="shared" si="12"/>
        <v>b</v>
      </c>
      <c r="C155" s="66" t="s">
        <v>553</v>
      </c>
      <c r="D155" s="59" t="s">
        <v>545</v>
      </c>
      <c r="E155" s="60"/>
      <c r="F155" s="60"/>
      <c r="G155" s="60"/>
      <c r="H155" s="60"/>
      <c r="I155" s="60">
        <f t="shared" si="13"/>
        <v>0</v>
      </c>
      <c r="J155" s="60"/>
      <c r="K155" s="60"/>
      <c r="L155" s="60">
        <f t="shared" si="14"/>
        <v>0</v>
      </c>
      <c r="M155" s="60"/>
      <c r="N155" s="60"/>
      <c r="O155" s="60">
        <f t="shared" si="11"/>
        <v>0</v>
      </c>
    </row>
    <row r="156" spans="1:15">
      <c r="A156" s="38" t="s">
        <v>282</v>
      </c>
      <c r="B156" s="38" t="str">
        <f t="shared" si="12"/>
        <v>a</v>
      </c>
      <c r="C156" s="64">
        <v>2.8</v>
      </c>
      <c r="D156" s="53" t="s">
        <v>28</v>
      </c>
      <c r="E156" s="54">
        <f>E157+E165+E186</f>
        <v>40000</v>
      </c>
      <c r="F156" s="54">
        <f>F157+F165+F186</f>
        <v>40000</v>
      </c>
      <c r="G156" s="54">
        <f>G157+G165+G186</f>
        <v>40000</v>
      </c>
      <c r="H156" s="54">
        <f>H157+H165+H186</f>
        <v>15399.16</v>
      </c>
      <c r="I156" s="54">
        <f t="shared" si="13"/>
        <v>0</v>
      </c>
      <c r="J156" s="54">
        <f>J157+J165+J186</f>
        <v>41000</v>
      </c>
      <c r="K156" s="54">
        <f>K157+K165+K186</f>
        <v>0</v>
      </c>
      <c r="L156" s="54">
        <f t="shared" si="14"/>
        <v>0</v>
      </c>
      <c r="M156" s="54">
        <f>M157+M165+M186</f>
        <v>41000</v>
      </c>
      <c r="N156" s="54">
        <f>N157+N165+N186</f>
        <v>0</v>
      </c>
      <c r="O156" s="54">
        <f t="shared" si="11"/>
        <v>0</v>
      </c>
    </row>
    <row r="157" spans="1:15" ht="25.5" hidden="1">
      <c r="A157" s="38"/>
      <c r="B157" s="38" t="str">
        <f t="shared" si="12"/>
        <v>b</v>
      </c>
      <c r="C157" s="65" t="s">
        <v>554</v>
      </c>
      <c r="D157" s="56" t="s">
        <v>555</v>
      </c>
      <c r="E157" s="57">
        <f>E158+E161+E162+E163+E164</f>
        <v>0</v>
      </c>
      <c r="F157" s="57">
        <f>F158+F161+F162+F163+F164</f>
        <v>0</v>
      </c>
      <c r="G157" s="57">
        <f>G158+G161+G162+G163+G164</f>
        <v>0</v>
      </c>
      <c r="H157" s="57">
        <f>H158+H161+H162+H163+H164</f>
        <v>0</v>
      </c>
      <c r="I157" s="57">
        <f t="shared" si="13"/>
        <v>0</v>
      </c>
      <c r="J157" s="57">
        <f>J158+J161+J162+J163+J164</f>
        <v>0</v>
      </c>
      <c r="K157" s="57">
        <f>K158+K161+K162+K163+K164</f>
        <v>0</v>
      </c>
      <c r="L157" s="57">
        <f t="shared" si="14"/>
        <v>0</v>
      </c>
      <c r="M157" s="57">
        <f>M158+M161+M162+M163+M164</f>
        <v>0</v>
      </c>
      <c r="N157" s="57">
        <f>N158+N161+N162+N163+N164</f>
        <v>0</v>
      </c>
      <c r="O157" s="57">
        <f t="shared" si="11"/>
        <v>0</v>
      </c>
    </row>
    <row r="158" spans="1:15" hidden="1">
      <c r="A158" s="38"/>
      <c r="B158" s="38" t="str">
        <f t="shared" si="12"/>
        <v>b</v>
      </c>
      <c r="C158" s="66" t="s">
        <v>556</v>
      </c>
      <c r="D158" s="59" t="s">
        <v>557</v>
      </c>
      <c r="E158" s="60">
        <f>E159+E160</f>
        <v>0</v>
      </c>
      <c r="F158" s="60">
        <f>F159+F160</f>
        <v>0</v>
      </c>
      <c r="G158" s="60">
        <f>G159+G160</f>
        <v>0</v>
      </c>
      <c r="H158" s="60">
        <f>H159+H160</f>
        <v>0</v>
      </c>
      <c r="I158" s="60">
        <f t="shared" si="13"/>
        <v>0</v>
      </c>
      <c r="J158" s="60">
        <f>J159+J160</f>
        <v>0</v>
      </c>
      <c r="K158" s="60">
        <f>K159+K160</f>
        <v>0</v>
      </c>
      <c r="L158" s="60">
        <f t="shared" si="14"/>
        <v>0</v>
      </c>
      <c r="M158" s="60">
        <f>M159+M160</f>
        <v>0</v>
      </c>
      <c r="N158" s="60">
        <f>N159+N160</f>
        <v>0</v>
      </c>
      <c r="O158" s="60">
        <f t="shared" si="11"/>
        <v>0</v>
      </c>
    </row>
    <row r="159" spans="1:15" hidden="1">
      <c r="A159" s="38"/>
      <c r="B159" s="38" t="str">
        <f t="shared" si="12"/>
        <v>b</v>
      </c>
      <c r="C159" s="68" t="s">
        <v>558</v>
      </c>
      <c r="D159" s="62" t="s">
        <v>559</v>
      </c>
      <c r="E159" s="63"/>
      <c r="F159" s="63"/>
      <c r="G159" s="63"/>
      <c r="H159" s="63"/>
      <c r="I159" s="63">
        <f t="shared" si="13"/>
        <v>0</v>
      </c>
      <c r="J159" s="63"/>
      <c r="K159" s="63"/>
      <c r="L159" s="63">
        <f t="shared" si="14"/>
        <v>0</v>
      </c>
      <c r="M159" s="63"/>
      <c r="N159" s="63"/>
      <c r="O159" s="63">
        <f t="shared" si="11"/>
        <v>0</v>
      </c>
    </row>
    <row r="160" spans="1:15" hidden="1">
      <c r="A160" s="38"/>
      <c r="B160" s="38" t="str">
        <f t="shared" si="12"/>
        <v>b</v>
      </c>
      <c r="C160" s="68" t="s">
        <v>560</v>
      </c>
      <c r="D160" s="62" t="s">
        <v>561</v>
      </c>
      <c r="E160" s="63"/>
      <c r="F160" s="63"/>
      <c r="G160" s="63"/>
      <c r="H160" s="63"/>
      <c r="I160" s="63">
        <f t="shared" si="13"/>
        <v>0</v>
      </c>
      <c r="J160" s="63"/>
      <c r="K160" s="63"/>
      <c r="L160" s="63">
        <f t="shared" si="14"/>
        <v>0</v>
      </c>
      <c r="M160" s="63"/>
      <c r="N160" s="63"/>
      <c r="O160" s="63">
        <f t="shared" si="11"/>
        <v>0</v>
      </c>
    </row>
    <row r="161" spans="1:15" ht="25.5" hidden="1">
      <c r="A161" s="38"/>
      <c r="B161" s="38" t="str">
        <f t="shared" si="12"/>
        <v>b</v>
      </c>
      <c r="C161" s="66" t="s">
        <v>562</v>
      </c>
      <c r="D161" s="59" t="s">
        <v>563</v>
      </c>
      <c r="E161" s="60"/>
      <c r="F161" s="60"/>
      <c r="G161" s="60"/>
      <c r="H161" s="60"/>
      <c r="I161" s="60">
        <f t="shared" si="13"/>
        <v>0</v>
      </c>
      <c r="J161" s="60"/>
      <c r="K161" s="60"/>
      <c r="L161" s="60">
        <f t="shared" si="14"/>
        <v>0</v>
      </c>
      <c r="M161" s="60"/>
      <c r="N161" s="60"/>
      <c r="O161" s="60">
        <f t="shared" si="11"/>
        <v>0</v>
      </c>
    </row>
    <row r="162" spans="1:15" ht="25.5" hidden="1">
      <c r="A162" s="38"/>
      <c r="B162" s="38" t="str">
        <f t="shared" si="12"/>
        <v>b</v>
      </c>
      <c r="C162" s="66" t="s">
        <v>564</v>
      </c>
      <c r="D162" s="59" t="s">
        <v>565</v>
      </c>
      <c r="E162" s="60"/>
      <c r="F162" s="60"/>
      <c r="G162" s="60"/>
      <c r="H162" s="60"/>
      <c r="I162" s="60">
        <f t="shared" si="13"/>
        <v>0</v>
      </c>
      <c r="J162" s="60"/>
      <c r="K162" s="60"/>
      <c r="L162" s="60">
        <f t="shared" si="14"/>
        <v>0</v>
      </c>
      <c r="M162" s="60"/>
      <c r="N162" s="60"/>
      <c r="O162" s="60">
        <f t="shared" si="11"/>
        <v>0</v>
      </c>
    </row>
    <row r="163" spans="1:15" hidden="1">
      <c r="A163" s="38"/>
      <c r="B163" s="38" t="str">
        <f t="shared" si="12"/>
        <v>b</v>
      </c>
      <c r="C163" s="66" t="s">
        <v>566</v>
      </c>
      <c r="D163" s="59" t="s">
        <v>567</v>
      </c>
      <c r="E163" s="60"/>
      <c r="F163" s="60"/>
      <c r="G163" s="60"/>
      <c r="H163" s="60"/>
      <c r="I163" s="60">
        <f t="shared" si="13"/>
        <v>0</v>
      </c>
      <c r="J163" s="60"/>
      <c r="K163" s="60"/>
      <c r="L163" s="60">
        <f t="shared" si="14"/>
        <v>0</v>
      </c>
      <c r="M163" s="60"/>
      <c r="N163" s="60"/>
      <c r="O163" s="60">
        <f t="shared" si="11"/>
        <v>0</v>
      </c>
    </row>
    <row r="164" spans="1:15" ht="25.5" hidden="1">
      <c r="A164" s="38"/>
      <c r="B164" s="38" t="str">
        <f t="shared" si="12"/>
        <v>b</v>
      </c>
      <c r="C164" s="66" t="s">
        <v>568</v>
      </c>
      <c r="D164" s="59" t="s">
        <v>569</v>
      </c>
      <c r="E164" s="60"/>
      <c r="F164" s="60"/>
      <c r="G164" s="60"/>
      <c r="H164" s="60"/>
      <c r="I164" s="60">
        <f t="shared" si="13"/>
        <v>0</v>
      </c>
      <c r="J164" s="60"/>
      <c r="K164" s="60"/>
      <c r="L164" s="60">
        <f t="shared" si="14"/>
        <v>0</v>
      </c>
      <c r="M164" s="60"/>
      <c r="N164" s="60"/>
      <c r="O164" s="60">
        <f t="shared" si="11"/>
        <v>0</v>
      </c>
    </row>
    <row r="165" spans="1:15" ht="25.5">
      <c r="A165" s="38"/>
      <c r="B165" s="38" t="str">
        <f t="shared" si="12"/>
        <v>a</v>
      </c>
      <c r="C165" s="65" t="s">
        <v>570</v>
      </c>
      <c r="D165" s="56" t="s">
        <v>571</v>
      </c>
      <c r="E165" s="57">
        <f>E166+E185</f>
        <v>40000</v>
      </c>
      <c r="F165" s="57">
        <f>F166+F185</f>
        <v>40000</v>
      </c>
      <c r="G165" s="57">
        <v>40000</v>
      </c>
      <c r="H165" s="57">
        <f>H166+H185</f>
        <v>15399.16</v>
      </c>
      <c r="I165" s="57">
        <f t="shared" si="13"/>
        <v>0</v>
      </c>
      <c r="J165" s="57">
        <f>J166+J185</f>
        <v>41000</v>
      </c>
      <c r="K165" s="57">
        <f>K166+K185</f>
        <v>0</v>
      </c>
      <c r="L165" s="57">
        <f t="shared" si="14"/>
        <v>0</v>
      </c>
      <c r="M165" s="57">
        <f>M166+M185</f>
        <v>41000</v>
      </c>
      <c r="N165" s="57">
        <f>N166+N185</f>
        <v>0</v>
      </c>
      <c r="O165" s="57">
        <f t="shared" si="11"/>
        <v>0</v>
      </c>
    </row>
    <row r="166" spans="1:15" ht="25.5">
      <c r="A166" s="38"/>
      <c r="B166" s="38" t="str">
        <f t="shared" si="12"/>
        <v>a</v>
      </c>
      <c r="C166" s="66" t="s">
        <v>572</v>
      </c>
      <c r="D166" s="59" t="s">
        <v>573</v>
      </c>
      <c r="E166" s="60">
        <f>SUM(E167:E184)</f>
        <v>40000</v>
      </c>
      <c r="F166" s="60">
        <f>SUM(F167:F184)</f>
        <v>40000</v>
      </c>
      <c r="G166" s="60">
        <f>SUM(G167:G184)</f>
        <v>0</v>
      </c>
      <c r="H166" s="60">
        <f>SUM(H167:H184)</f>
        <v>15399.16</v>
      </c>
      <c r="I166" s="60">
        <f t="shared" si="13"/>
        <v>0</v>
      </c>
      <c r="J166" s="60">
        <f>SUM(J167:J184)</f>
        <v>41000</v>
      </c>
      <c r="K166" s="60">
        <f>SUM(K167:K184)</f>
        <v>0</v>
      </c>
      <c r="L166" s="60">
        <f t="shared" si="14"/>
        <v>0</v>
      </c>
      <c r="M166" s="60">
        <f>SUM(M167:M184)</f>
        <v>41000</v>
      </c>
      <c r="N166" s="60">
        <f>SUM(N167:N184)</f>
        <v>0</v>
      </c>
      <c r="O166" s="60">
        <f t="shared" si="11"/>
        <v>0</v>
      </c>
    </row>
    <row r="167" spans="1:15" ht="38.25" hidden="1">
      <c r="A167" s="38"/>
      <c r="B167" s="38" t="str">
        <f t="shared" si="12"/>
        <v>b</v>
      </c>
      <c r="C167" s="68" t="s">
        <v>574</v>
      </c>
      <c r="D167" s="62" t="s">
        <v>575</v>
      </c>
      <c r="E167" s="63">
        <v>0</v>
      </c>
      <c r="F167" s="63">
        <v>0</v>
      </c>
      <c r="G167" s="63"/>
      <c r="H167" s="63"/>
      <c r="I167" s="63">
        <f t="shared" si="13"/>
        <v>0</v>
      </c>
      <c r="J167" s="63"/>
      <c r="K167" s="63"/>
      <c r="L167" s="63">
        <f t="shared" si="14"/>
        <v>0</v>
      </c>
      <c r="M167" s="63"/>
      <c r="N167" s="63"/>
      <c r="O167" s="63">
        <f t="shared" si="11"/>
        <v>0</v>
      </c>
    </row>
    <row r="168" spans="1:15" hidden="1">
      <c r="A168" s="38"/>
      <c r="B168" s="38" t="str">
        <f t="shared" si="12"/>
        <v>b</v>
      </c>
      <c r="C168" s="68" t="s">
        <v>576</v>
      </c>
      <c r="D168" s="62" t="s">
        <v>577</v>
      </c>
      <c r="E168" s="63">
        <v>0</v>
      </c>
      <c r="F168" s="63">
        <v>0</v>
      </c>
      <c r="G168" s="63"/>
      <c r="H168" s="63"/>
      <c r="I168" s="63">
        <f t="shared" si="13"/>
        <v>0</v>
      </c>
      <c r="J168" s="63"/>
      <c r="K168" s="63"/>
      <c r="L168" s="63">
        <f t="shared" si="14"/>
        <v>0</v>
      </c>
      <c r="M168" s="63"/>
      <c r="N168" s="63"/>
      <c r="O168" s="63">
        <f t="shared" si="11"/>
        <v>0</v>
      </c>
    </row>
    <row r="169" spans="1:15" hidden="1">
      <c r="A169" s="38"/>
      <c r="B169" s="38" t="str">
        <f t="shared" si="12"/>
        <v>b</v>
      </c>
      <c r="C169" s="68" t="s">
        <v>578</v>
      </c>
      <c r="D169" s="62" t="s">
        <v>579</v>
      </c>
      <c r="E169" s="63">
        <v>0</v>
      </c>
      <c r="F169" s="63">
        <v>0</v>
      </c>
      <c r="G169" s="63"/>
      <c r="H169" s="63"/>
      <c r="I169" s="63">
        <f t="shared" si="13"/>
        <v>0</v>
      </c>
      <c r="J169" s="63"/>
      <c r="K169" s="63"/>
      <c r="L169" s="63">
        <f t="shared" si="14"/>
        <v>0</v>
      </c>
      <c r="M169" s="63"/>
      <c r="N169" s="63"/>
      <c r="O169" s="63">
        <f t="shared" si="11"/>
        <v>0</v>
      </c>
    </row>
    <row r="170" spans="1:15" ht="25.5">
      <c r="A170" s="38"/>
      <c r="B170" s="38" t="str">
        <f t="shared" si="12"/>
        <v>a</v>
      </c>
      <c r="C170" s="68" t="s">
        <v>580</v>
      </c>
      <c r="D170" s="62" t="s">
        <v>581</v>
      </c>
      <c r="E170" s="63">
        <v>9000</v>
      </c>
      <c r="F170" s="63">
        <v>9000</v>
      </c>
      <c r="G170" s="63"/>
      <c r="H170" s="63"/>
      <c r="I170" s="63">
        <f t="shared" si="13"/>
        <v>0</v>
      </c>
      <c r="J170" s="63">
        <v>9000</v>
      </c>
      <c r="K170" s="63"/>
      <c r="L170" s="63">
        <f t="shared" si="14"/>
        <v>0</v>
      </c>
      <c r="M170" s="63">
        <v>9000</v>
      </c>
      <c r="N170" s="63"/>
      <c r="O170" s="63">
        <f t="shared" si="11"/>
        <v>0</v>
      </c>
    </row>
    <row r="171" spans="1:15" hidden="1">
      <c r="A171" s="38"/>
      <c r="B171" s="38" t="str">
        <f t="shared" si="12"/>
        <v>b</v>
      </c>
      <c r="C171" s="68" t="s">
        <v>582</v>
      </c>
      <c r="D171" s="62" t="s">
        <v>583</v>
      </c>
      <c r="E171" s="63">
        <v>0</v>
      </c>
      <c r="F171" s="63">
        <v>0</v>
      </c>
      <c r="G171" s="63"/>
      <c r="H171" s="63"/>
      <c r="I171" s="63">
        <f t="shared" si="13"/>
        <v>0</v>
      </c>
      <c r="J171" s="63"/>
      <c r="K171" s="63"/>
      <c r="L171" s="63">
        <f t="shared" si="14"/>
        <v>0</v>
      </c>
      <c r="M171" s="63"/>
      <c r="N171" s="63"/>
      <c r="O171" s="63">
        <f t="shared" si="11"/>
        <v>0</v>
      </c>
    </row>
    <row r="172" spans="1:15" hidden="1">
      <c r="A172" s="38"/>
      <c r="B172" s="38" t="str">
        <f t="shared" si="12"/>
        <v>b</v>
      </c>
      <c r="C172" s="68" t="s">
        <v>584</v>
      </c>
      <c r="D172" s="62" t="s">
        <v>585</v>
      </c>
      <c r="E172" s="63">
        <v>0</v>
      </c>
      <c r="F172" s="63">
        <v>0</v>
      </c>
      <c r="G172" s="63"/>
      <c r="H172" s="63"/>
      <c r="I172" s="63">
        <f t="shared" si="13"/>
        <v>0</v>
      </c>
      <c r="J172" s="63"/>
      <c r="K172" s="63"/>
      <c r="L172" s="63">
        <f t="shared" si="14"/>
        <v>0</v>
      </c>
      <c r="M172" s="63"/>
      <c r="N172" s="63"/>
      <c r="O172" s="63">
        <f t="shared" si="11"/>
        <v>0</v>
      </c>
    </row>
    <row r="173" spans="1:15" hidden="1">
      <c r="A173" s="38"/>
      <c r="B173" s="38" t="str">
        <f t="shared" si="12"/>
        <v>b</v>
      </c>
      <c r="C173" s="68" t="s">
        <v>586</v>
      </c>
      <c r="D173" s="62" t="s">
        <v>587</v>
      </c>
      <c r="E173" s="63">
        <v>0</v>
      </c>
      <c r="F173" s="63">
        <v>0</v>
      </c>
      <c r="G173" s="63"/>
      <c r="H173" s="63"/>
      <c r="I173" s="63">
        <f t="shared" si="13"/>
        <v>0</v>
      </c>
      <c r="J173" s="63"/>
      <c r="K173" s="63"/>
      <c r="L173" s="63">
        <f t="shared" si="14"/>
        <v>0</v>
      </c>
      <c r="M173" s="63"/>
      <c r="N173" s="63"/>
      <c r="O173" s="63">
        <f t="shared" si="11"/>
        <v>0</v>
      </c>
    </row>
    <row r="174" spans="1:15" hidden="1">
      <c r="A174" s="38"/>
      <c r="B174" s="38" t="str">
        <f t="shared" si="12"/>
        <v>b</v>
      </c>
      <c r="C174" s="68" t="s">
        <v>588</v>
      </c>
      <c r="D174" s="62" t="s">
        <v>589</v>
      </c>
      <c r="E174" s="63">
        <v>0</v>
      </c>
      <c r="F174" s="63">
        <v>0</v>
      </c>
      <c r="G174" s="63"/>
      <c r="H174" s="63"/>
      <c r="I174" s="63">
        <f t="shared" si="13"/>
        <v>0</v>
      </c>
      <c r="J174" s="63"/>
      <c r="K174" s="63"/>
      <c r="L174" s="63">
        <f t="shared" si="14"/>
        <v>0</v>
      </c>
      <c r="M174" s="63"/>
      <c r="N174" s="63"/>
      <c r="O174" s="63">
        <f t="shared" si="11"/>
        <v>0</v>
      </c>
    </row>
    <row r="175" spans="1:15" hidden="1">
      <c r="A175" s="38"/>
      <c r="B175" s="38" t="str">
        <f t="shared" si="12"/>
        <v>b</v>
      </c>
      <c r="C175" s="68" t="s">
        <v>590</v>
      </c>
      <c r="D175" s="62" t="s">
        <v>591</v>
      </c>
      <c r="E175" s="63">
        <v>0</v>
      </c>
      <c r="F175" s="63">
        <v>0</v>
      </c>
      <c r="G175" s="63"/>
      <c r="H175" s="63"/>
      <c r="I175" s="63">
        <f t="shared" si="13"/>
        <v>0</v>
      </c>
      <c r="J175" s="63"/>
      <c r="K175" s="63"/>
      <c r="L175" s="63">
        <f t="shared" si="14"/>
        <v>0</v>
      </c>
      <c r="M175" s="63"/>
      <c r="N175" s="63"/>
      <c r="O175" s="63">
        <f t="shared" si="11"/>
        <v>0</v>
      </c>
    </row>
    <row r="176" spans="1:15" hidden="1">
      <c r="A176" s="38"/>
      <c r="B176" s="38" t="str">
        <f t="shared" si="12"/>
        <v>b</v>
      </c>
      <c r="C176" s="68" t="s">
        <v>592</v>
      </c>
      <c r="D176" s="62" t="s">
        <v>593</v>
      </c>
      <c r="E176" s="63">
        <v>0</v>
      </c>
      <c r="F176" s="63">
        <v>0</v>
      </c>
      <c r="G176" s="63"/>
      <c r="H176" s="63"/>
      <c r="I176" s="63">
        <f t="shared" si="13"/>
        <v>0</v>
      </c>
      <c r="J176" s="63"/>
      <c r="K176" s="63"/>
      <c r="L176" s="63">
        <f t="shared" si="14"/>
        <v>0</v>
      </c>
      <c r="M176" s="63"/>
      <c r="N176" s="63"/>
      <c r="O176" s="63">
        <f t="shared" si="11"/>
        <v>0</v>
      </c>
    </row>
    <row r="177" spans="1:15" ht="25.5" hidden="1">
      <c r="A177" s="38"/>
      <c r="B177" s="38" t="str">
        <f t="shared" si="12"/>
        <v>b</v>
      </c>
      <c r="C177" s="68" t="s">
        <v>594</v>
      </c>
      <c r="D177" s="62" t="s">
        <v>595</v>
      </c>
      <c r="E177" s="63">
        <v>0</v>
      </c>
      <c r="F177" s="63">
        <v>0</v>
      </c>
      <c r="G177" s="63"/>
      <c r="H177" s="63"/>
      <c r="I177" s="63">
        <f t="shared" si="13"/>
        <v>0</v>
      </c>
      <c r="J177" s="63"/>
      <c r="K177" s="63"/>
      <c r="L177" s="63">
        <f t="shared" si="14"/>
        <v>0</v>
      </c>
      <c r="M177" s="63"/>
      <c r="N177" s="63"/>
      <c r="O177" s="63">
        <f t="shared" si="11"/>
        <v>0</v>
      </c>
    </row>
    <row r="178" spans="1:15" ht="25.5" hidden="1">
      <c r="A178" s="38"/>
      <c r="B178" s="38" t="str">
        <f t="shared" si="12"/>
        <v>b</v>
      </c>
      <c r="C178" s="68" t="s">
        <v>596</v>
      </c>
      <c r="D178" s="62" t="s">
        <v>597</v>
      </c>
      <c r="E178" s="63">
        <v>0</v>
      </c>
      <c r="F178" s="63">
        <v>0</v>
      </c>
      <c r="G178" s="63"/>
      <c r="H178" s="63"/>
      <c r="I178" s="63">
        <f t="shared" si="13"/>
        <v>0</v>
      </c>
      <c r="J178" s="63"/>
      <c r="K178" s="63"/>
      <c r="L178" s="63">
        <f t="shared" si="14"/>
        <v>0</v>
      </c>
      <c r="M178" s="63"/>
      <c r="N178" s="63"/>
      <c r="O178" s="63">
        <f t="shared" si="11"/>
        <v>0</v>
      </c>
    </row>
    <row r="179" spans="1:15" ht="25.5" hidden="1">
      <c r="A179" s="38"/>
      <c r="B179" s="38" t="str">
        <f t="shared" si="12"/>
        <v>b</v>
      </c>
      <c r="C179" s="68" t="s">
        <v>598</v>
      </c>
      <c r="D179" s="62" t="s">
        <v>599</v>
      </c>
      <c r="E179" s="63">
        <v>0</v>
      </c>
      <c r="F179" s="63">
        <v>0</v>
      </c>
      <c r="G179" s="63"/>
      <c r="H179" s="63"/>
      <c r="I179" s="63">
        <f t="shared" si="13"/>
        <v>0</v>
      </c>
      <c r="J179" s="63"/>
      <c r="K179" s="63"/>
      <c r="L179" s="63">
        <f t="shared" si="14"/>
        <v>0</v>
      </c>
      <c r="M179" s="63"/>
      <c r="N179" s="63"/>
      <c r="O179" s="63">
        <f t="shared" si="11"/>
        <v>0</v>
      </c>
    </row>
    <row r="180" spans="1:15" ht="25.5" hidden="1">
      <c r="A180" s="38"/>
      <c r="B180" s="38" t="str">
        <f t="shared" si="12"/>
        <v>b</v>
      </c>
      <c r="C180" s="68" t="s">
        <v>600</v>
      </c>
      <c r="D180" s="62" t="s">
        <v>601</v>
      </c>
      <c r="E180" s="63">
        <v>0</v>
      </c>
      <c r="F180" s="63">
        <v>0</v>
      </c>
      <c r="G180" s="63"/>
      <c r="H180" s="63"/>
      <c r="I180" s="63">
        <f t="shared" si="13"/>
        <v>0</v>
      </c>
      <c r="J180" s="63"/>
      <c r="K180" s="63"/>
      <c r="L180" s="63">
        <f t="shared" si="14"/>
        <v>0</v>
      </c>
      <c r="M180" s="63"/>
      <c r="N180" s="63"/>
      <c r="O180" s="63">
        <f t="shared" si="11"/>
        <v>0</v>
      </c>
    </row>
    <row r="181" spans="1:15" ht="38.25" hidden="1">
      <c r="A181" s="38"/>
      <c r="B181" s="38" t="str">
        <f t="shared" si="12"/>
        <v>b</v>
      </c>
      <c r="C181" s="68" t="s">
        <v>602</v>
      </c>
      <c r="D181" s="62" t="s">
        <v>603</v>
      </c>
      <c r="E181" s="63">
        <v>0</v>
      </c>
      <c r="F181" s="63">
        <v>0</v>
      </c>
      <c r="G181" s="63"/>
      <c r="H181" s="63"/>
      <c r="I181" s="63">
        <f t="shared" si="13"/>
        <v>0</v>
      </c>
      <c r="J181" s="63"/>
      <c r="K181" s="63"/>
      <c r="L181" s="63">
        <f t="shared" si="14"/>
        <v>0</v>
      </c>
      <c r="M181" s="63"/>
      <c r="N181" s="63"/>
      <c r="O181" s="63">
        <f t="shared" si="11"/>
        <v>0</v>
      </c>
    </row>
    <row r="182" spans="1:15">
      <c r="A182" s="38"/>
      <c r="B182" s="38" t="str">
        <f t="shared" si="12"/>
        <v>a</v>
      </c>
      <c r="C182" s="68" t="s">
        <v>604</v>
      </c>
      <c r="D182" s="62" t="s">
        <v>605</v>
      </c>
      <c r="E182" s="63">
        <v>20000</v>
      </c>
      <c r="F182" s="63">
        <v>20000</v>
      </c>
      <c r="G182" s="63"/>
      <c r="H182" s="63">
        <v>8399.16</v>
      </c>
      <c r="I182" s="63">
        <f t="shared" si="13"/>
        <v>0</v>
      </c>
      <c r="J182" s="63">
        <v>20000</v>
      </c>
      <c r="K182" s="63"/>
      <c r="L182" s="63">
        <f t="shared" si="14"/>
        <v>0</v>
      </c>
      <c r="M182" s="63">
        <v>20000</v>
      </c>
      <c r="N182" s="63"/>
      <c r="O182" s="63">
        <f t="shared" si="11"/>
        <v>0</v>
      </c>
    </row>
    <row r="183" spans="1:15" hidden="1">
      <c r="A183" s="38"/>
      <c r="B183" s="38" t="str">
        <f t="shared" si="12"/>
        <v>b</v>
      </c>
      <c r="C183" s="68" t="s">
        <v>606</v>
      </c>
      <c r="D183" s="62" t="s">
        <v>607</v>
      </c>
      <c r="E183" s="63">
        <v>0</v>
      </c>
      <c r="F183" s="63">
        <v>0</v>
      </c>
      <c r="G183" s="63"/>
      <c r="H183" s="63"/>
      <c r="I183" s="63">
        <f t="shared" si="13"/>
        <v>0</v>
      </c>
      <c r="J183" s="63"/>
      <c r="K183" s="63"/>
      <c r="L183" s="63">
        <f t="shared" si="14"/>
        <v>0</v>
      </c>
      <c r="M183" s="63"/>
      <c r="N183" s="63"/>
      <c r="O183" s="63">
        <f t="shared" si="11"/>
        <v>0</v>
      </c>
    </row>
    <row r="184" spans="1:15" ht="38.25">
      <c r="A184" s="38"/>
      <c r="B184" s="38" t="str">
        <f t="shared" si="12"/>
        <v>a</v>
      </c>
      <c r="C184" s="68" t="s">
        <v>608</v>
      </c>
      <c r="D184" s="62" t="s">
        <v>609</v>
      </c>
      <c r="E184" s="63">
        <v>11000</v>
      </c>
      <c r="F184" s="63">
        <v>11000</v>
      </c>
      <c r="G184" s="63"/>
      <c r="H184" s="63">
        <v>7000</v>
      </c>
      <c r="I184" s="63">
        <f t="shared" si="13"/>
        <v>0</v>
      </c>
      <c r="J184" s="63">
        <v>12000</v>
      </c>
      <c r="K184" s="63"/>
      <c r="L184" s="63">
        <f t="shared" si="14"/>
        <v>0</v>
      </c>
      <c r="M184" s="63">
        <v>12000</v>
      </c>
      <c r="N184" s="63"/>
      <c r="O184" s="63">
        <f t="shared" si="11"/>
        <v>0</v>
      </c>
    </row>
    <row r="185" spans="1:15" ht="25.5" hidden="1">
      <c r="A185" s="38"/>
      <c r="B185" s="38" t="str">
        <f t="shared" si="12"/>
        <v>b</v>
      </c>
      <c r="C185" s="66" t="s">
        <v>610</v>
      </c>
      <c r="D185" s="59" t="s">
        <v>31</v>
      </c>
      <c r="E185" s="60"/>
      <c r="F185" s="60"/>
      <c r="G185" s="60"/>
      <c r="H185" s="60"/>
      <c r="I185" s="60">
        <f t="shared" si="13"/>
        <v>0</v>
      </c>
      <c r="J185" s="60"/>
      <c r="K185" s="60"/>
      <c r="L185" s="60">
        <f t="shared" si="14"/>
        <v>0</v>
      </c>
      <c r="M185" s="60"/>
      <c r="N185" s="60"/>
      <c r="O185" s="60">
        <f t="shared" si="11"/>
        <v>0</v>
      </c>
    </row>
    <row r="186" spans="1:15" ht="38.25" hidden="1">
      <c r="A186" s="38"/>
      <c r="B186" s="38" t="str">
        <f t="shared" si="12"/>
        <v>b</v>
      </c>
      <c r="C186" s="65" t="s">
        <v>611</v>
      </c>
      <c r="D186" s="56" t="s">
        <v>612</v>
      </c>
      <c r="E186" s="57">
        <f>E187+E191</f>
        <v>0</v>
      </c>
      <c r="F186" s="57">
        <f>F187+F191</f>
        <v>0</v>
      </c>
      <c r="G186" s="57">
        <f>G187+G191</f>
        <v>0</v>
      </c>
      <c r="H186" s="57">
        <f>H187+H191</f>
        <v>0</v>
      </c>
      <c r="I186" s="57">
        <f t="shared" si="13"/>
        <v>0</v>
      </c>
      <c r="J186" s="57">
        <f>J187+J191</f>
        <v>0</v>
      </c>
      <c r="K186" s="57">
        <f>K187+K191</f>
        <v>0</v>
      </c>
      <c r="L186" s="57">
        <f t="shared" si="14"/>
        <v>0</v>
      </c>
      <c r="M186" s="57">
        <f>M187+M191</f>
        <v>0</v>
      </c>
      <c r="N186" s="57">
        <f>N187+N191</f>
        <v>0</v>
      </c>
      <c r="O186" s="57">
        <f t="shared" si="11"/>
        <v>0</v>
      </c>
    </row>
    <row r="187" spans="1:15" ht="25.5" hidden="1">
      <c r="A187" s="38"/>
      <c r="B187" s="38" t="str">
        <f t="shared" si="12"/>
        <v>b</v>
      </c>
      <c r="C187" s="66" t="s">
        <v>613</v>
      </c>
      <c r="D187" s="59" t="s">
        <v>614</v>
      </c>
      <c r="E187" s="60">
        <f>E188+E189+E190</f>
        <v>0</v>
      </c>
      <c r="F187" s="60">
        <f>F188+F189+F190</f>
        <v>0</v>
      </c>
      <c r="G187" s="60">
        <f>G188+G189+G190</f>
        <v>0</v>
      </c>
      <c r="H187" s="60">
        <f>H188+H189+H190</f>
        <v>0</v>
      </c>
      <c r="I187" s="60">
        <f t="shared" si="13"/>
        <v>0</v>
      </c>
      <c r="J187" s="60">
        <f>J188+J189+J190</f>
        <v>0</v>
      </c>
      <c r="K187" s="60">
        <f>K188+K189+K190</f>
        <v>0</v>
      </c>
      <c r="L187" s="60">
        <f t="shared" si="14"/>
        <v>0</v>
      </c>
      <c r="M187" s="60">
        <f>M188+M189+M190</f>
        <v>0</v>
      </c>
      <c r="N187" s="60">
        <f>N188+N189+N190</f>
        <v>0</v>
      </c>
      <c r="O187" s="60">
        <f t="shared" si="11"/>
        <v>0</v>
      </c>
    </row>
    <row r="188" spans="1:15" hidden="1">
      <c r="A188" s="38"/>
      <c r="B188" s="38" t="str">
        <f t="shared" si="12"/>
        <v>b</v>
      </c>
      <c r="C188" s="68" t="s">
        <v>615</v>
      </c>
      <c r="D188" s="62" t="s">
        <v>616</v>
      </c>
      <c r="E188" s="63"/>
      <c r="F188" s="63"/>
      <c r="G188" s="63"/>
      <c r="H188" s="63"/>
      <c r="I188" s="63">
        <f t="shared" si="13"/>
        <v>0</v>
      </c>
      <c r="J188" s="63"/>
      <c r="K188" s="63"/>
      <c r="L188" s="63">
        <f t="shared" si="14"/>
        <v>0</v>
      </c>
      <c r="M188" s="63"/>
      <c r="N188" s="63"/>
      <c r="O188" s="63">
        <f t="shared" si="11"/>
        <v>0</v>
      </c>
    </row>
    <row r="189" spans="1:15" hidden="1">
      <c r="A189" s="38"/>
      <c r="B189" s="38" t="str">
        <f t="shared" si="12"/>
        <v>b</v>
      </c>
      <c r="C189" s="68" t="s">
        <v>617</v>
      </c>
      <c r="D189" s="62" t="s">
        <v>618</v>
      </c>
      <c r="E189" s="63"/>
      <c r="F189" s="63"/>
      <c r="G189" s="63"/>
      <c r="H189" s="63"/>
      <c r="I189" s="63">
        <f t="shared" si="13"/>
        <v>0</v>
      </c>
      <c r="J189" s="63"/>
      <c r="K189" s="63"/>
      <c r="L189" s="63">
        <f t="shared" si="14"/>
        <v>0</v>
      </c>
      <c r="M189" s="63"/>
      <c r="N189" s="63"/>
      <c r="O189" s="63">
        <f t="shared" si="11"/>
        <v>0</v>
      </c>
    </row>
    <row r="190" spans="1:15" hidden="1">
      <c r="A190" s="38"/>
      <c r="B190" s="38" t="str">
        <f t="shared" si="12"/>
        <v>b</v>
      </c>
      <c r="C190" s="68" t="s">
        <v>619</v>
      </c>
      <c r="D190" s="62" t="s">
        <v>620</v>
      </c>
      <c r="E190" s="63"/>
      <c r="F190" s="63"/>
      <c r="G190" s="63"/>
      <c r="H190" s="63"/>
      <c r="I190" s="63">
        <f t="shared" si="13"/>
        <v>0</v>
      </c>
      <c r="J190" s="63"/>
      <c r="K190" s="63"/>
      <c r="L190" s="63">
        <f t="shared" si="14"/>
        <v>0</v>
      </c>
      <c r="M190" s="63"/>
      <c r="N190" s="63"/>
      <c r="O190" s="63">
        <f t="shared" si="11"/>
        <v>0</v>
      </c>
    </row>
    <row r="191" spans="1:15" hidden="1">
      <c r="A191" s="38"/>
      <c r="B191" s="38" t="str">
        <f t="shared" si="12"/>
        <v>b</v>
      </c>
      <c r="C191" s="66" t="s">
        <v>621</v>
      </c>
      <c r="D191" s="59" t="s">
        <v>622</v>
      </c>
      <c r="E191" s="60">
        <v>0</v>
      </c>
      <c r="F191" s="60">
        <v>0</v>
      </c>
      <c r="G191" s="60">
        <v>0</v>
      </c>
      <c r="H191" s="60">
        <v>0</v>
      </c>
      <c r="I191" s="60">
        <f t="shared" si="13"/>
        <v>0</v>
      </c>
      <c r="J191" s="60">
        <v>0</v>
      </c>
      <c r="K191" s="60">
        <v>0</v>
      </c>
      <c r="L191" s="60">
        <f t="shared" si="14"/>
        <v>0</v>
      </c>
      <c r="M191" s="60">
        <v>0</v>
      </c>
      <c r="N191" s="60">
        <v>0</v>
      </c>
      <c r="O191" s="60">
        <f t="shared" si="11"/>
        <v>0</v>
      </c>
    </row>
    <row r="192" spans="1:15">
      <c r="A192" s="38" t="s">
        <v>282</v>
      </c>
      <c r="B192" s="38" t="str">
        <f t="shared" si="12"/>
        <v>a</v>
      </c>
      <c r="C192" s="85">
        <v>31</v>
      </c>
      <c r="D192" s="50" t="s">
        <v>623</v>
      </c>
      <c r="E192" s="51">
        <f>E193+E252+E258+E259</f>
        <v>100000</v>
      </c>
      <c r="F192" s="51">
        <f>F193+F252+F258+F259</f>
        <v>600000</v>
      </c>
      <c r="G192" s="51">
        <f>G193+G252+G258+G259</f>
        <v>1900000</v>
      </c>
      <c r="H192" s="51">
        <f>H193+H252+H258+H259</f>
        <v>66873</v>
      </c>
      <c r="I192" s="51">
        <f t="shared" si="13"/>
        <v>0</v>
      </c>
      <c r="J192" s="51">
        <f>J193+J252+J258+J259</f>
        <v>1056000</v>
      </c>
      <c r="K192" s="51">
        <f>K193+K252+K258+K259</f>
        <v>0</v>
      </c>
      <c r="L192" s="51">
        <f t="shared" si="14"/>
        <v>0</v>
      </c>
      <c r="M192" s="51">
        <f>M193+M252+M258+M259</f>
        <v>1297000</v>
      </c>
      <c r="N192" s="51">
        <f>N193+N252+N258+N259</f>
        <v>0</v>
      </c>
      <c r="O192" s="51">
        <f t="shared" si="11"/>
        <v>241000</v>
      </c>
    </row>
    <row r="193" spans="1:15">
      <c r="A193" s="38"/>
      <c r="B193" s="38" t="str">
        <f t="shared" si="12"/>
        <v>a</v>
      </c>
      <c r="C193" s="64">
        <v>31.1</v>
      </c>
      <c r="D193" s="53" t="s">
        <v>624</v>
      </c>
      <c r="E193" s="54">
        <f>E194+E208+E238+E251</f>
        <v>100000</v>
      </c>
      <c r="F193" s="54">
        <f>F194+F208+F238+F251</f>
        <v>600000</v>
      </c>
      <c r="G193" s="54">
        <f>G194+G208+G238+G251</f>
        <v>1900000</v>
      </c>
      <c r="H193" s="54">
        <f>H194+H208+H238+H251</f>
        <v>62003</v>
      </c>
      <c r="I193" s="54">
        <f t="shared" si="13"/>
        <v>0</v>
      </c>
      <c r="J193" s="54">
        <f>J194+J208+J238+J251</f>
        <v>1056000</v>
      </c>
      <c r="K193" s="54">
        <f>K194+K208+K238+K251</f>
        <v>0</v>
      </c>
      <c r="L193" s="54">
        <f t="shared" si="14"/>
        <v>0</v>
      </c>
      <c r="M193" s="54">
        <f>M194+M208+M238+M251</f>
        <v>1297000</v>
      </c>
      <c r="N193" s="54">
        <f>N194+N208+N238+N251</f>
        <v>0</v>
      </c>
      <c r="O193" s="54">
        <f t="shared" si="11"/>
        <v>241000</v>
      </c>
    </row>
    <row r="194" spans="1:15">
      <c r="A194" s="38"/>
      <c r="B194" s="38" t="str">
        <f t="shared" si="12"/>
        <v>a</v>
      </c>
      <c r="C194" s="65" t="s">
        <v>625</v>
      </c>
      <c r="D194" s="56" t="s">
        <v>626</v>
      </c>
      <c r="E194" s="57">
        <f>E195+E196+E197+E207</f>
        <v>0</v>
      </c>
      <c r="F194" s="57">
        <f>F195+F196+F197+F207</f>
        <v>0</v>
      </c>
      <c r="G194" s="57">
        <f>G195+G196+G197+G207</f>
        <v>1300000</v>
      </c>
      <c r="H194" s="57">
        <f>H195+H196+H197+H207</f>
        <v>0</v>
      </c>
      <c r="I194" s="57">
        <f t="shared" si="13"/>
        <v>0</v>
      </c>
      <c r="J194" s="57">
        <f>J195+J196+J197+J207</f>
        <v>0</v>
      </c>
      <c r="K194" s="57">
        <f>K195+K196+K197+K207</f>
        <v>0</v>
      </c>
      <c r="L194" s="57">
        <f t="shared" si="14"/>
        <v>0</v>
      </c>
      <c r="M194" s="57">
        <f>M195+M196+M197+M207</f>
        <v>0</v>
      </c>
      <c r="N194" s="57">
        <f>N195+N196+N197+N207</f>
        <v>0</v>
      </c>
      <c r="O194" s="57">
        <f t="shared" si="11"/>
        <v>0</v>
      </c>
    </row>
    <row r="195" spans="1:15" hidden="1">
      <c r="A195" s="38"/>
      <c r="B195" s="38" t="str">
        <f t="shared" si="12"/>
        <v>b</v>
      </c>
      <c r="C195" s="66" t="s">
        <v>627</v>
      </c>
      <c r="D195" s="59" t="s">
        <v>628</v>
      </c>
      <c r="E195" s="60"/>
      <c r="F195" s="60"/>
      <c r="G195" s="60"/>
      <c r="H195" s="60"/>
      <c r="I195" s="60">
        <f t="shared" si="13"/>
        <v>0</v>
      </c>
      <c r="J195" s="60"/>
      <c r="K195" s="60"/>
      <c r="L195" s="60">
        <f t="shared" si="14"/>
        <v>0</v>
      </c>
      <c r="M195" s="60"/>
      <c r="N195" s="60"/>
      <c r="O195" s="60">
        <f t="shared" si="11"/>
        <v>0</v>
      </c>
    </row>
    <row r="196" spans="1:15">
      <c r="A196" s="38"/>
      <c r="B196" s="38" t="str">
        <f t="shared" si="12"/>
        <v>a</v>
      </c>
      <c r="C196" s="66" t="s">
        <v>629</v>
      </c>
      <c r="D196" s="59" t="s">
        <v>630</v>
      </c>
      <c r="E196" s="60"/>
      <c r="F196" s="60"/>
      <c r="G196" s="60">
        <v>1300000</v>
      </c>
      <c r="H196" s="60"/>
      <c r="I196" s="60">
        <f t="shared" si="13"/>
        <v>0</v>
      </c>
      <c r="J196" s="60"/>
      <c r="K196" s="60"/>
      <c r="L196" s="60">
        <f t="shared" si="14"/>
        <v>0</v>
      </c>
      <c r="M196" s="60"/>
      <c r="N196" s="60"/>
      <c r="O196" s="60">
        <f t="shared" si="11"/>
        <v>0</v>
      </c>
    </row>
    <row r="197" spans="1:15" hidden="1">
      <c r="A197" s="38"/>
      <c r="B197" s="38" t="str">
        <f t="shared" si="12"/>
        <v>b</v>
      </c>
      <c r="C197" s="66" t="s">
        <v>631</v>
      </c>
      <c r="D197" s="59" t="s">
        <v>632</v>
      </c>
      <c r="E197" s="60">
        <f>SUM(E198:E206)</f>
        <v>0</v>
      </c>
      <c r="F197" s="60">
        <f>SUM(F198:F206)</f>
        <v>0</v>
      </c>
      <c r="G197" s="60">
        <f>SUM(G198:G206)</f>
        <v>0</v>
      </c>
      <c r="H197" s="60">
        <f>SUM(H198:H206)</f>
        <v>0</v>
      </c>
      <c r="I197" s="60">
        <f t="shared" si="13"/>
        <v>0</v>
      </c>
      <c r="J197" s="60">
        <f>SUM(J198:J206)</f>
        <v>0</v>
      </c>
      <c r="K197" s="60">
        <f>SUM(K198:K206)</f>
        <v>0</v>
      </c>
      <c r="L197" s="60">
        <f t="shared" si="14"/>
        <v>0</v>
      </c>
      <c r="M197" s="60">
        <f>SUM(M198:M206)</f>
        <v>0</v>
      </c>
      <c r="N197" s="60">
        <f>SUM(N198:N206)</f>
        <v>0</v>
      </c>
      <c r="O197" s="60">
        <f t="shared" ref="O197:O260" si="15">M197-J197</f>
        <v>0</v>
      </c>
    </row>
    <row r="198" spans="1:15" hidden="1">
      <c r="A198" s="38"/>
      <c r="B198" s="38" t="str">
        <f t="shared" ref="B198:B261" si="16">IF(OR(E198&lt;&gt;0,F198&lt;&gt;0,G198&lt;&gt;0,H198&lt;&gt;0,J198&lt;&gt;0,M198&lt;&gt;0),"a","b")</f>
        <v>b</v>
      </c>
      <c r="C198" s="68" t="s">
        <v>633</v>
      </c>
      <c r="D198" s="62" t="s">
        <v>634</v>
      </c>
      <c r="E198" s="63"/>
      <c r="F198" s="63"/>
      <c r="G198" s="63"/>
      <c r="H198" s="63"/>
      <c r="I198" s="63">
        <f t="shared" si="13"/>
        <v>0</v>
      </c>
      <c r="J198" s="63"/>
      <c r="K198" s="63"/>
      <c r="L198" s="63">
        <f t="shared" si="14"/>
        <v>0</v>
      </c>
      <c r="M198" s="63"/>
      <c r="N198" s="63"/>
      <c r="O198" s="63">
        <f t="shared" si="15"/>
        <v>0</v>
      </c>
    </row>
    <row r="199" spans="1:15" hidden="1">
      <c r="A199" s="38"/>
      <c r="B199" s="38" t="str">
        <f t="shared" si="16"/>
        <v>b</v>
      </c>
      <c r="C199" s="68" t="s">
        <v>635</v>
      </c>
      <c r="D199" s="62" t="s">
        <v>636</v>
      </c>
      <c r="E199" s="63"/>
      <c r="F199" s="63"/>
      <c r="G199" s="63"/>
      <c r="H199" s="63"/>
      <c r="I199" s="63">
        <f t="shared" si="13"/>
        <v>0</v>
      </c>
      <c r="J199" s="63"/>
      <c r="K199" s="63"/>
      <c r="L199" s="63">
        <f t="shared" si="14"/>
        <v>0</v>
      </c>
      <c r="M199" s="63"/>
      <c r="N199" s="63"/>
      <c r="O199" s="63">
        <f t="shared" si="15"/>
        <v>0</v>
      </c>
    </row>
    <row r="200" spans="1:15" hidden="1">
      <c r="A200" s="38"/>
      <c r="B200" s="38" t="str">
        <f t="shared" si="16"/>
        <v>b</v>
      </c>
      <c r="C200" s="68" t="s">
        <v>637</v>
      </c>
      <c r="D200" s="62" t="s">
        <v>638</v>
      </c>
      <c r="E200" s="63"/>
      <c r="F200" s="63"/>
      <c r="G200" s="63"/>
      <c r="H200" s="63"/>
      <c r="I200" s="63">
        <f t="shared" si="13"/>
        <v>0</v>
      </c>
      <c r="J200" s="63"/>
      <c r="K200" s="63"/>
      <c r="L200" s="63">
        <f t="shared" si="14"/>
        <v>0</v>
      </c>
      <c r="M200" s="63"/>
      <c r="N200" s="63"/>
      <c r="O200" s="63">
        <f t="shared" si="15"/>
        <v>0</v>
      </c>
    </row>
    <row r="201" spans="1:15" hidden="1">
      <c r="A201" s="38"/>
      <c r="B201" s="38" t="str">
        <f t="shared" si="16"/>
        <v>b</v>
      </c>
      <c r="C201" s="68" t="s">
        <v>639</v>
      </c>
      <c r="D201" s="62" t="s">
        <v>640</v>
      </c>
      <c r="E201" s="63"/>
      <c r="F201" s="63"/>
      <c r="G201" s="63"/>
      <c r="H201" s="63"/>
      <c r="I201" s="63">
        <f t="shared" si="13"/>
        <v>0</v>
      </c>
      <c r="J201" s="63"/>
      <c r="K201" s="63"/>
      <c r="L201" s="63">
        <f t="shared" si="14"/>
        <v>0</v>
      </c>
      <c r="M201" s="63"/>
      <c r="N201" s="63"/>
      <c r="O201" s="63">
        <f t="shared" si="15"/>
        <v>0</v>
      </c>
    </row>
    <row r="202" spans="1:15" hidden="1">
      <c r="A202" s="38"/>
      <c r="B202" s="38" t="str">
        <f t="shared" si="16"/>
        <v>b</v>
      </c>
      <c r="C202" s="68" t="s">
        <v>641</v>
      </c>
      <c r="D202" s="62" t="s">
        <v>642</v>
      </c>
      <c r="E202" s="63"/>
      <c r="F202" s="63"/>
      <c r="G202" s="63"/>
      <c r="H202" s="63"/>
      <c r="I202" s="63">
        <f t="shared" si="13"/>
        <v>0</v>
      </c>
      <c r="J202" s="63"/>
      <c r="K202" s="63"/>
      <c r="L202" s="63">
        <f t="shared" si="14"/>
        <v>0</v>
      </c>
      <c r="M202" s="63"/>
      <c r="N202" s="63"/>
      <c r="O202" s="63">
        <f t="shared" si="15"/>
        <v>0</v>
      </c>
    </row>
    <row r="203" spans="1:15" ht="25.5" hidden="1">
      <c r="A203" s="38"/>
      <c r="B203" s="38" t="str">
        <f t="shared" si="16"/>
        <v>b</v>
      </c>
      <c r="C203" s="68" t="s">
        <v>643</v>
      </c>
      <c r="D203" s="62" t="s">
        <v>644</v>
      </c>
      <c r="E203" s="63"/>
      <c r="F203" s="63"/>
      <c r="G203" s="63"/>
      <c r="H203" s="63"/>
      <c r="I203" s="63">
        <f t="shared" si="13"/>
        <v>0</v>
      </c>
      <c r="J203" s="63"/>
      <c r="K203" s="63"/>
      <c r="L203" s="63">
        <f t="shared" si="14"/>
        <v>0</v>
      </c>
      <c r="M203" s="63"/>
      <c r="N203" s="63"/>
      <c r="O203" s="63">
        <f t="shared" si="15"/>
        <v>0</v>
      </c>
    </row>
    <row r="204" spans="1:15" hidden="1">
      <c r="A204" s="38"/>
      <c r="B204" s="38" t="str">
        <f t="shared" si="16"/>
        <v>b</v>
      </c>
      <c r="C204" s="68" t="s">
        <v>645</v>
      </c>
      <c r="D204" s="62" t="s">
        <v>646</v>
      </c>
      <c r="E204" s="63"/>
      <c r="F204" s="63"/>
      <c r="G204" s="63"/>
      <c r="H204" s="63"/>
      <c r="I204" s="63">
        <f t="shared" si="13"/>
        <v>0</v>
      </c>
      <c r="J204" s="63"/>
      <c r="K204" s="63"/>
      <c r="L204" s="63">
        <f t="shared" si="14"/>
        <v>0</v>
      </c>
      <c r="M204" s="63"/>
      <c r="N204" s="63"/>
      <c r="O204" s="63">
        <f t="shared" si="15"/>
        <v>0</v>
      </c>
    </row>
    <row r="205" spans="1:15" hidden="1">
      <c r="A205" s="38"/>
      <c r="B205" s="38" t="str">
        <f t="shared" si="16"/>
        <v>b</v>
      </c>
      <c r="C205" s="68" t="s">
        <v>647</v>
      </c>
      <c r="D205" s="62" t="s">
        <v>648</v>
      </c>
      <c r="E205" s="63"/>
      <c r="F205" s="63"/>
      <c r="G205" s="63"/>
      <c r="H205" s="63"/>
      <c r="I205" s="63">
        <f t="shared" si="13"/>
        <v>0</v>
      </c>
      <c r="J205" s="63"/>
      <c r="K205" s="63"/>
      <c r="L205" s="63">
        <f t="shared" si="14"/>
        <v>0</v>
      </c>
      <c r="M205" s="63"/>
      <c r="N205" s="63"/>
      <c r="O205" s="63">
        <f t="shared" si="15"/>
        <v>0</v>
      </c>
    </row>
    <row r="206" spans="1:15" ht="25.5" hidden="1">
      <c r="A206" s="38"/>
      <c r="B206" s="38" t="str">
        <f t="shared" si="16"/>
        <v>b</v>
      </c>
      <c r="C206" s="68" t="s">
        <v>649</v>
      </c>
      <c r="D206" s="62" t="s">
        <v>650</v>
      </c>
      <c r="E206" s="63"/>
      <c r="F206" s="63"/>
      <c r="G206" s="63"/>
      <c r="H206" s="63"/>
      <c r="I206" s="63">
        <f t="shared" si="13"/>
        <v>0</v>
      </c>
      <c r="J206" s="63"/>
      <c r="K206" s="63"/>
      <c r="L206" s="63">
        <f t="shared" si="14"/>
        <v>0</v>
      </c>
      <c r="M206" s="63"/>
      <c r="N206" s="63"/>
      <c r="O206" s="63">
        <f t="shared" si="15"/>
        <v>0</v>
      </c>
    </row>
    <row r="207" spans="1:15" hidden="1">
      <c r="A207" s="38"/>
      <c r="B207" s="38" t="str">
        <f t="shared" si="16"/>
        <v>b</v>
      </c>
      <c r="C207" s="66" t="s">
        <v>651</v>
      </c>
      <c r="D207" s="59" t="s">
        <v>652</v>
      </c>
      <c r="E207" s="60"/>
      <c r="F207" s="60"/>
      <c r="G207" s="60"/>
      <c r="H207" s="60"/>
      <c r="I207" s="60">
        <f t="shared" si="13"/>
        <v>0</v>
      </c>
      <c r="J207" s="60"/>
      <c r="K207" s="60"/>
      <c r="L207" s="60">
        <f t="shared" si="14"/>
        <v>0</v>
      </c>
      <c r="M207" s="60"/>
      <c r="N207" s="60"/>
      <c r="O207" s="60">
        <f t="shared" si="15"/>
        <v>0</v>
      </c>
    </row>
    <row r="208" spans="1:15">
      <c r="A208" s="38"/>
      <c r="B208" s="38" t="str">
        <f t="shared" si="16"/>
        <v>a</v>
      </c>
      <c r="C208" s="65" t="s">
        <v>653</v>
      </c>
      <c r="D208" s="56" t="s">
        <v>654</v>
      </c>
      <c r="E208" s="57">
        <f>E209+E216</f>
        <v>100000</v>
      </c>
      <c r="F208" s="57">
        <f>F209+F216</f>
        <v>600000</v>
      </c>
      <c r="G208" s="57">
        <f>G209+G216</f>
        <v>600000</v>
      </c>
      <c r="H208" s="57">
        <f>H209+H216</f>
        <v>61000</v>
      </c>
      <c r="I208" s="57">
        <f t="shared" si="13"/>
        <v>0</v>
      </c>
      <c r="J208" s="57">
        <f>J209+J216</f>
        <v>856000</v>
      </c>
      <c r="K208" s="57">
        <f>K209+K216</f>
        <v>0</v>
      </c>
      <c r="L208" s="57">
        <f t="shared" si="14"/>
        <v>0</v>
      </c>
      <c r="M208" s="57">
        <f>M209+M216</f>
        <v>956000</v>
      </c>
      <c r="N208" s="57">
        <f>N209+N216</f>
        <v>0</v>
      </c>
      <c r="O208" s="57">
        <f t="shared" si="15"/>
        <v>100000</v>
      </c>
    </row>
    <row r="209" spans="1:17">
      <c r="A209" s="38"/>
      <c r="B209" s="38" t="str">
        <f t="shared" si="16"/>
        <v>a</v>
      </c>
      <c r="C209" s="66" t="s">
        <v>655</v>
      </c>
      <c r="D209" s="59" t="s">
        <v>656</v>
      </c>
      <c r="E209" s="60">
        <f>SUM(E210:E215)</f>
        <v>0</v>
      </c>
      <c r="F209" s="60">
        <f>SUM(F210:F215)</f>
        <v>0</v>
      </c>
      <c r="G209" s="60">
        <f>SUM(G210:G215)</f>
        <v>0</v>
      </c>
      <c r="H209" s="60">
        <f>SUM(H210:H215)</f>
        <v>0</v>
      </c>
      <c r="I209" s="60">
        <f t="shared" si="13"/>
        <v>0</v>
      </c>
      <c r="J209" s="60">
        <f>SUM(J210:J215)</f>
        <v>100000</v>
      </c>
      <c r="K209" s="60">
        <f>SUM(K210:K215)</f>
        <v>0</v>
      </c>
      <c r="L209" s="60">
        <f t="shared" si="14"/>
        <v>0</v>
      </c>
      <c r="M209" s="60">
        <f>SUM(M210:M215)</f>
        <v>200000</v>
      </c>
      <c r="N209" s="60">
        <f>SUM(N210:N215)</f>
        <v>0</v>
      </c>
      <c r="O209" s="60">
        <f t="shared" si="15"/>
        <v>100000</v>
      </c>
    </row>
    <row r="210" spans="1:17" hidden="1">
      <c r="A210" s="38"/>
      <c r="B210" s="38" t="str">
        <f t="shared" si="16"/>
        <v>b</v>
      </c>
      <c r="C210" s="68" t="s">
        <v>657</v>
      </c>
      <c r="D210" s="62" t="s">
        <v>658</v>
      </c>
      <c r="E210" s="63"/>
      <c r="F210" s="63"/>
      <c r="G210" s="63"/>
      <c r="H210" s="63"/>
      <c r="I210" s="63">
        <f t="shared" si="13"/>
        <v>0</v>
      </c>
      <c r="J210" s="63"/>
      <c r="K210" s="63"/>
      <c r="L210" s="63">
        <f t="shared" si="14"/>
        <v>0</v>
      </c>
      <c r="M210" s="63"/>
      <c r="N210" s="63"/>
      <c r="O210" s="63">
        <f t="shared" si="15"/>
        <v>0</v>
      </c>
    </row>
    <row r="211" spans="1:17" hidden="1">
      <c r="A211" s="38"/>
      <c r="B211" s="38" t="str">
        <f t="shared" si="16"/>
        <v>b</v>
      </c>
      <c r="C211" s="68" t="s">
        <v>659</v>
      </c>
      <c r="D211" s="62" t="s">
        <v>660</v>
      </c>
      <c r="E211" s="63"/>
      <c r="F211" s="63"/>
      <c r="G211" s="63"/>
      <c r="H211" s="63"/>
      <c r="I211" s="63">
        <f t="shared" si="13"/>
        <v>0</v>
      </c>
      <c r="J211" s="63"/>
      <c r="K211" s="63"/>
      <c r="L211" s="63">
        <f t="shared" si="14"/>
        <v>0</v>
      </c>
      <c r="M211" s="63"/>
      <c r="N211" s="63"/>
      <c r="O211" s="63">
        <f t="shared" si="15"/>
        <v>0</v>
      </c>
    </row>
    <row r="212" spans="1:17">
      <c r="A212" s="38"/>
      <c r="B212" s="38" t="str">
        <f t="shared" si="16"/>
        <v>a</v>
      </c>
      <c r="C212" s="68" t="s">
        <v>661</v>
      </c>
      <c r="D212" s="62" t="s">
        <v>662</v>
      </c>
      <c r="E212" s="63"/>
      <c r="F212" s="63"/>
      <c r="G212" s="63"/>
      <c r="H212" s="63"/>
      <c r="I212" s="63">
        <f t="shared" ref="I212:I275" si="17">I215+I400+I483+I526</f>
        <v>0</v>
      </c>
      <c r="J212" s="86">
        <v>100000</v>
      </c>
      <c r="K212" s="86"/>
      <c r="L212" s="86">
        <f t="shared" ref="L212:L275" si="18">L215+L400+L483+L526</f>
        <v>0</v>
      </c>
      <c r="M212" s="86">
        <v>200000</v>
      </c>
      <c r="N212" s="63"/>
      <c r="O212" s="63">
        <f t="shared" si="15"/>
        <v>100000</v>
      </c>
    </row>
    <row r="213" spans="1:17" ht="25.5" hidden="1">
      <c r="A213" s="38"/>
      <c r="B213" s="38" t="str">
        <f t="shared" si="16"/>
        <v>b</v>
      </c>
      <c r="C213" s="68" t="s">
        <v>663</v>
      </c>
      <c r="D213" s="62" t="s">
        <v>664</v>
      </c>
      <c r="E213" s="63"/>
      <c r="F213" s="63"/>
      <c r="G213" s="63"/>
      <c r="H213" s="63"/>
      <c r="I213" s="63">
        <f t="shared" si="17"/>
        <v>0</v>
      </c>
      <c r="J213" s="63"/>
      <c r="K213" s="63"/>
      <c r="L213" s="63">
        <f t="shared" si="18"/>
        <v>0</v>
      </c>
      <c r="M213" s="63"/>
      <c r="N213" s="63"/>
      <c r="O213" s="63">
        <f t="shared" si="15"/>
        <v>0</v>
      </c>
    </row>
    <row r="214" spans="1:17" ht="25.5" hidden="1">
      <c r="A214" s="38"/>
      <c r="B214" s="38" t="str">
        <f t="shared" si="16"/>
        <v>b</v>
      </c>
      <c r="C214" s="68" t="s">
        <v>665</v>
      </c>
      <c r="D214" s="62" t="s">
        <v>666</v>
      </c>
      <c r="E214" s="63"/>
      <c r="F214" s="63"/>
      <c r="G214" s="63"/>
      <c r="H214" s="63"/>
      <c r="I214" s="63">
        <f t="shared" si="17"/>
        <v>0</v>
      </c>
      <c r="J214" s="63"/>
      <c r="K214" s="63"/>
      <c r="L214" s="63">
        <f t="shared" si="18"/>
        <v>0</v>
      </c>
      <c r="M214" s="63"/>
      <c r="N214" s="63"/>
      <c r="O214" s="63">
        <f t="shared" si="15"/>
        <v>0</v>
      </c>
    </row>
    <row r="215" spans="1:17" hidden="1">
      <c r="A215" s="38"/>
      <c r="B215" s="38" t="str">
        <f t="shared" si="16"/>
        <v>b</v>
      </c>
      <c r="C215" s="68" t="s">
        <v>667</v>
      </c>
      <c r="D215" s="62" t="s">
        <v>668</v>
      </c>
      <c r="E215" s="63"/>
      <c r="F215" s="63"/>
      <c r="G215" s="63"/>
      <c r="H215" s="63"/>
      <c r="I215" s="63">
        <f t="shared" si="17"/>
        <v>0</v>
      </c>
      <c r="J215" s="63"/>
      <c r="K215" s="63"/>
      <c r="L215" s="63">
        <f t="shared" si="18"/>
        <v>0</v>
      </c>
      <c r="M215" s="63"/>
      <c r="N215" s="63"/>
      <c r="O215" s="63">
        <f t="shared" si="15"/>
        <v>0</v>
      </c>
    </row>
    <row r="216" spans="1:17" ht="25.5">
      <c r="A216" s="38"/>
      <c r="B216" s="38" t="str">
        <f t="shared" si="16"/>
        <v>a</v>
      </c>
      <c r="C216" s="66" t="s">
        <v>669</v>
      </c>
      <c r="D216" s="59" t="s">
        <v>670</v>
      </c>
      <c r="E216" s="60">
        <f>E217+E237</f>
        <v>100000</v>
      </c>
      <c r="F216" s="60">
        <f>F217+F237</f>
        <v>600000</v>
      </c>
      <c r="G216" s="60">
        <f>G217+G237</f>
        <v>600000</v>
      </c>
      <c r="H216" s="60">
        <f>H217+H237</f>
        <v>61000</v>
      </c>
      <c r="I216" s="60">
        <f t="shared" si="17"/>
        <v>0</v>
      </c>
      <c r="J216" s="60">
        <f>J217+J237</f>
        <v>756000</v>
      </c>
      <c r="K216" s="60">
        <f>K217+K237</f>
        <v>0</v>
      </c>
      <c r="L216" s="60">
        <f t="shared" si="18"/>
        <v>0</v>
      </c>
      <c r="M216" s="60">
        <f>M217+M237</f>
        <v>756000</v>
      </c>
      <c r="N216" s="60">
        <f>N217+N237</f>
        <v>0</v>
      </c>
      <c r="O216" s="60">
        <f t="shared" si="15"/>
        <v>0</v>
      </c>
    </row>
    <row r="217" spans="1:17" ht="38.25">
      <c r="A217" s="38"/>
      <c r="B217" s="38" t="str">
        <f t="shared" si="16"/>
        <v>a</v>
      </c>
      <c r="C217" s="68" t="s">
        <v>671</v>
      </c>
      <c r="D217" s="62" t="s">
        <v>672</v>
      </c>
      <c r="E217" s="63">
        <f>E218+E219+E220+E221+E222+E223+E224+E225+E226+E227+E228+E229+E230+E231+E232+E233+E234+E235+E236</f>
        <v>70000</v>
      </c>
      <c r="F217" s="63">
        <f>F218+F219+F220+F221+F222+F223+F224+F225+F226+F227+F228+F229+F230+F231+F232+F233+F234+F235+F236</f>
        <v>70000</v>
      </c>
      <c r="G217" s="63">
        <f>G218+G219+G220+G221+G222+G223+G224+G225+G226+G227+G228+G229+G230+G231+G232+G233+G234+G235+G236</f>
        <v>75000</v>
      </c>
      <c r="H217" s="63">
        <f>H218+H219+H220+H221+H222+H223+H224+H225+H226+H227+H228+H229+H230+H231+H232+H233+H234+H235+H236</f>
        <v>57200</v>
      </c>
      <c r="I217" s="63">
        <f t="shared" si="17"/>
        <v>0</v>
      </c>
      <c r="J217" s="63">
        <f>J218+J219+J220+J221+J222+J223+J224+J225+J226+J227+J228+J229+J230+J231+J232+J233+J234+J235+J236</f>
        <v>140000</v>
      </c>
      <c r="K217" s="63">
        <f>K218+K219+K220+K221+K222+K223+K224+K225+K226+K227+K228+K229+K230+K231+K232+K233+K234+K235+K236</f>
        <v>0</v>
      </c>
      <c r="L217" s="63">
        <f t="shared" si="18"/>
        <v>0</v>
      </c>
      <c r="M217" s="63">
        <f>M218+M219+M220+M221+M222+M223+M224+M225+M226+M227+M228+M229+M230+M231+M232+M233+M234+M235+M236</f>
        <v>140000</v>
      </c>
      <c r="N217" s="63">
        <f>N218+N219+N220+N221+N222+N223+N224+N225+N226+N227+N228+N229+N230+N231+N232+N233+N234+N235+N236</f>
        <v>0</v>
      </c>
      <c r="O217" s="63">
        <f t="shared" si="15"/>
        <v>0</v>
      </c>
    </row>
    <row r="218" spans="1:17" hidden="1">
      <c r="A218" s="38"/>
      <c r="B218" s="38" t="str">
        <f t="shared" si="16"/>
        <v>b</v>
      </c>
      <c r="C218" s="68" t="s">
        <v>673</v>
      </c>
      <c r="D218" s="62" t="s">
        <v>330</v>
      </c>
      <c r="E218" s="63"/>
      <c r="F218" s="63"/>
      <c r="G218" s="63"/>
      <c r="H218" s="63"/>
      <c r="I218" s="63">
        <f t="shared" si="17"/>
        <v>0</v>
      </c>
      <c r="J218" s="63"/>
      <c r="K218" s="63"/>
      <c r="L218" s="63">
        <f t="shared" si="18"/>
        <v>0</v>
      </c>
      <c r="M218" s="63"/>
      <c r="N218" s="63"/>
      <c r="O218" s="63">
        <f t="shared" si="15"/>
        <v>0</v>
      </c>
    </row>
    <row r="219" spans="1:17" hidden="1">
      <c r="A219" s="38"/>
      <c r="B219" s="38" t="str">
        <f t="shared" si="16"/>
        <v>b</v>
      </c>
      <c r="C219" s="68" t="s">
        <v>674</v>
      </c>
      <c r="D219" s="62" t="s">
        <v>332</v>
      </c>
      <c r="E219" s="63"/>
      <c r="F219" s="63"/>
      <c r="G219" s="63"/>
      <c r="H219" s="63"/>
      <c r="I219" s="63">
        <f t="shared" si="17"/>
        <v>0</v>
      </c>
      <c r="J219" s="63"/>
      <c r="K219" s="63"/>
      <c r="L219" s="63">
        <f t="shared" si="18"/>
        <v>0</v>
      </c>
      <c r="M219" s="63"/>
      <c r="N219" s="63"/>
      <c r="O219" s="63">
        <f t="shared" si="15"/>
        <v>0</v>
      </c>
    </row>
    <row r="220" spans="1:17">
      <c r="A220" s="38"/>
      <c r="B220" s="38" t="str">
        <f t="shared" si="16"/>
        <v>a</v>
      </c>
      <c r="C220" s="68" t="s">
        <v>675</v>
      </c>
      <c r="D220" s="62" t="s">
        <v>676</v>
      </c>
      <c r="E220" s="63">
        <v>50000</v>
      </c>
      <c r="F220" s="63">
        <v>50000</v>
      </c>
      <c r="G220" s="63">
        <v>55000</v>
      </c>
      <c r="H220" s="63">
        <v>57200</v>
      </c>
      <c r="I220" s="63">
        <f t="shared" si="17"/>
        <v>0</v>
      </c>
      <c r="J220" s="63">
        <f>60000+40000+20000</f>
        <v>120000</v>
      </c>
      <c r="K220" s="63"/>
      <c r="L220" s="63">
        <f t="shared" si="18"/>
        <v>0</v>
      </c>
      <c r="M220" s="63">
        <v>120000</v>
      </c>
      <c r="N220" s="63"/>
      <c r="O220" s="63">
        <f t="shared" si="15"/>
        <v>0</v>
      </c>
      <c r="P220" s="70" t="s">
        <v>677</v>
      </c>
    </row>
    <row r="221" spans="1:17" hidden="1">
      <c r="A221" s="38"/>
      <c r="B221" s="38" t="str">
        <f t="shared" si="16"/>
        <v>b</v>
      </c>
      <c r="C221" s="68" t="s">
        <v>678</v>
      </c>
      <c r="D221" s="62" t="s">
        <v>342</v>
      </c>
      <c r="E221" s="63"/>
      <c r="F221" s="63"/>
      <c r="G221" s="63"/>
      <c r="H221" s="63"/>
      <c r="I221" s="63">
        <f t="shared" si="17"/>
        <v>0</v>
      </c>
      <c r="J221" s="63"/>
      <c r="K221" s="63"/>
      <c r="L221" s="63">
        <f t="shared" si="18"/>
        <v>0</v>
      </c>
      <c r="M221" s="63"/>
      <c r="N221" s="63"/>
      <c r="O221" s="63">
        <f t="shared" si="15"/>
        <v>0</v>
      </c>
    </row>
    <row r="222" spans="1:17">
      <c r="A222" s="38"/>
      <c r="B222" s="38" t="str">
        <f t="shared" si="16"/>
        <v>a</v>
      </c>
      <c r="C222" s="68" t="s">
        <v>679</v>
      </c>
      <c r="D222" s="62" t="s">
        <v>680</v>
      </c>
      <c r="E222" s="63">
        <v>20000</v>
      </c>
      <c r="F222" s="63">
        <v>20000</v>
      </c>
      <c r="G222" s="63">
        <v>20000</v>
      </c>
      <c r="H222" s="63"/>
      <c r="I222" s="63">
        <f t="shared" si="17"/>
        <v>0</v>
      </c>
      <c r="J222" s="63">
        <v>20000</v>
      </c>
      <c r="K222" s="63"/>
      <c r="L222" s="63">
        <f t="shared" si="18"/>
        <v>0</v>
      </c>
      <c r="M222" s="63">
        <v>20000</v>
      </c>
      <c r="N222" s="63"/>
      <c r="O222" s="63">
        <f t="shared" si="15"/>
        <v>0</v>
      </c>
      <c r="Q222" s="29">
        <f>30000+210000+324000</f>
        <v>564000</v>
      </c>
    </row>
    <row r="223" spans="1:17" hidden="1">
      <c r="A223" s="38"/>
      <c r="B223" s="38" t="str">
        <f t="shared" si="16"/>
        <v>b</v>
      </c>
      <c r="C223" s="68" t="s">
        <v>681</v>
      </c>
      <c r="D223" s="62" t="s">
        <v>682</v>
      </c>
      <c r="E223" s="63"/>
      <c r="F223" s="63"/>
      <c r="G223" s="63"/>
      <c r="H223" s="63"/>
      <c r="I223" s="63">
        <f t="shared" si="17"/>
        <v>0</v>
      </c>
      <c r="J223" s="63"/>
      <c r="K223" s="63"/>
      <c r="L223" s="63">
        <f t="shared" si="18"/>
        <v>0</v>
      </c>
      <c r="M223" s="63"/>
      <c r="N223" s="63"/>
      <c r="O223" s="63">
        <f t="shared" si="15"/>
        <v>0</v>
      </c>
    </row>
    <row r="224" spans="1:17" hidden="1">
      <c r="A224" s="38"/>
      <c r="B224" s="38" t="str">
        <f t="shared" si="16"/>
        <v>b</v>
      </c>
      <c r="C224" s="68" t="s">
        <v>683</v>
      </c>
      <c r="D224" s="62" t="s">
        <v>684</v>
      </c>
      <c r="E224" s="63"/>
      <c r="F224" s="63"/>
      <c r="G224" s="63"/>
      <c r="H224" s="63"/>
      <c r="I224" s="63">
        <f t="shared" si="17"/>
        <v>0</v>
      </c>
      <c r="J224" s="63"/>
      <c r="K224" s="63"/>
      <c r="L224" s="63">
        <f t="shared" si="18"/>
        <v>0</v>
      </c>
      <c r="M224" s="63"/>
      <c r="N224" s="63"/>
      <c r="O224" s="63">
        <f t="shared" si="15"/>
        <v>0</v>
      </c>
    </row>
    <row r="225" spans="1:17" hidden="1">
      <c r="A225" s="38"/>
      <c r="B225" s="38" t="str">
        <f t="shared" si="16"/>
        <v>b</v>
      </c>
      <c r="C225" s="68" t="s">
        <v>685</v>
      </c>
      <c r="D225" s="62" t="s">
        <v>686</v>
      </c>
      <c r="E225" s="63"/>
      <c r="F225" s="63"/>
      <c r="G225" s="63"/>
      <c r="H225" s="63"/>
      <c r="I225" s="63">
        <f t="shared" si="17"/>
        <v>0</v>
      </c>
      <c r="J225" s="63"/>
      <c r="K225" s="63"/>
      <c r="L225" s="63">
        <f t="shared" si="18"/>
        <v>0</v>
      </c>
      <c r="M225" s="63"/>
      <c r="N225" s="63"/>
      <c r="O225" s="63">
        <f t="shared" si="15"/>
        <v>0</v>
      </c>
    </row>
    <row r="226" spans="1:17" hidden="1">
      <c r="A226" s="38"/>
      <c r="B226" s="38" t="str">
        <f t="shared" si="16"/>
        <v>b</v>
      </c>
      <c r="C226" s="68" t="s">
        <v>687</v>
      </c>
      <c r="D226" s="62" t="s">
        <v>688</v>
      </c>
      <c r="E226" s="63"/>
      <c r="F226" s="63"/>
      <c r="G226" s="63"/>
      <c r="H226" s="63"/>
      <c r="I226" s="63">
        <f t="shared" si="17"/>
        <v>0</v>
      </c>
      <c r="J226" s="63"/>
      <c r="K226" s="63"/>
      <c r="L226" s="63">
        <f t="shared" si="18"/>
        <v>0</v>
      </c>
      <c r="M226" s="63"/>
      <c r="N226" s="63"/>
      <c r="O226" s="63">
        <f t="shared" si="15"/>
        <v>0</v>
      </c>
    </row>
    <row r="227" spans="1:17" hidden="1">
      <c r="A227" s="38"/>
      <c r="B227" s="38" t="str">
        <f t="shared" si="16"/>
        <v>b</v>
      </c>
      <c r="C227" s="68" t="s">
        <v>689</v>
      </c>
      <c r="D227" s="62" t="s">
        <v>344</v>
      </c>
      <c r="E227" s="63"/>
      <c r="F227" s="63"/>
      <c r="G227" s="63"/>
      <c r="H227" s="63"/>
      <c r="I227" s="63">
        <f t="shared" si="17"/>
        <v>0</v>
      </c>
      <c r="J227" s="63"/>
      <c r="K227" s="63"/>
      <c r="L227" s="63">
        <f t="shared" si="18"/>
        <v>0</v>
      </c>
      <c r="M227" s="63"/>
      <c r="N227" s="63"/>
      <c r="O227" s="63">
        <f t="shared" si="15"/>
        <v>0</v>
      </c>
    </row>
    <row r="228" spans="1:17" hidden="1">
      <c r="A228" s="38"/>
      <c r="B228" s="38" t="str">
        <f t="shared" si="16"/>
        <v>b</v>
      </c>
      <c r="C228" s="68" t="s">
        <v>690</v>
      </c>
      <c r="D228" s="62" t="s">
        <v>691</v>
      </c>
      <c r="E228" s="63"/>
      <c r="F228" s="63"/>
      <c r="G228" s="63"/>
      <c r="H228" s="63"/>
      <c r="I228" s="63">
        <f t="shared" si="17"/>
        <v>0</v>
      </c>
      <c r="J228" s="63"/>
      <c r="K228" s="63"/>
      <c r="L228" s="63">
        <f t="shared" si="18"/>
        <v>0</v>
      </c>
      <c r="M228" s="63"/>
      <c r="N228" s="63"/>
      <c r="O228" s="63">
        <f t="shared" si="15"/>
        <v>0</v>
      </c>
    </row>
    <row r="229" spans="1:17" hidden="1">
      <c r="A229" s="38"/>
      <c r="B229" s="38" t="str">
        <f t="shared" si="16"/>
        <v>b</v>
      </c>
      <c r="C229" s="68" t="s">
        <v>692</v>
      </c>
      <c r="D229" s="62" t="s">
        <v>693</v>
      </c>
      <c r="E229" s="63"/>
      <c r="F229" s="63"/>
      <c r="G229" s="63"/>
      <c r="H229" s="63"/>
      <c r="I229" s="63">
        <f t="shared" si="17"/>
        <v>0</v>
      </c>
      <c r="J229" s="63"/>
      <c r="K229" s="63"/>
      <c r="L229" s="63">
        <f t="shared" si="18"/>
        <v>0</v>
      </c>
      <c r="M229" s="63"/>
      <c r="N229" s="63"/>
      <c r="O229" s="63">
        <f t="shared" si="15"/>
        <v>0</v>
      </c>
    </row>
    <row r="230" spans="1:17" hidden="1">
      <c r="A230" s="38"/>
      <c r="B230" s="38" t="str">
        <f t="shared" si="16"/>
        <v>b</v>
      </c>
      <c r="C230" s="68" t="s">
        <v>694</v>
      </c>
      <c r="D230" s="62" t="s">
        <v>695</v>
      </c>
      <c r="E230" s="63"/>
      <c r="F230" s="63"/>
      <c r="G230" s="63"/>
      <c r="H230" s="63"/>
      <c r="I230" s="63">
        <f t="shared" si="17"/>
        <v>0</v>
      </c>
      <c r="J230" s="63"/>
      <c r="K230" s="63"/>
      <c r="L230" s="63">
        <f t="shared" si="18"/>
        <v>0</v>
      </c>
      <c r="M230" s="63"/>
      <c r="N230" s="63"/>
      <c r="O230" s="63">
        <f t="shared" si="15"/>
        <v>0</v>
      </c>
    </row>
    <row r="231" spans="1:17" hidden="1">
      <c r="A231" s="38"/>
      <c r="B231" s="38" t="str">
        <f t="shared" si="16"/>
        <v>b</v>
      </c>
      <c r="C231" s="68" t="s">
        <v>696</v>
      </c>
      <c r="D231" s="62" t="s">
        <v>355</v>
      </c>
      <c r="E231" s="63"/>
      <c r="F231" s="63"/>
      <c r="G231" s="63"/>
      <c r="H231" s="63"/>
      <c r="I231" s="63">
        <f t="shared" si="17"/>
        <v>0</v>
      </c>
      <c r="J231" s="63"/>
      <c r="K231" s="63"/>
      <c r="L231" s="63">
        <f t="shared" si="18"/>
        <v>0</v>
      </c>
      <c r="M231" s="63"/>
      <c r="N231" s="63"/>
      <c r="O231" s="63">
        <f t="shared" si="15"/>
        <v>0</v>
      </c>
    </row>
    <row r="232" spans="1:17" hidden="1">
      <c r="A232" s="38"/>
      <c r="B232" s="38" t="str">
        <f t="shared" si="16"/>
        <v>b</v>
      </c>
      <c r="C232" s="68" t="s">
        <v>697</v>
      </c>
      <c r="D232" s="62" t="s">
        <v>357</v>
      </c>
      <c r="E232" s="63"/>
      <c r="F232" s="63"/>
      <c r="G232" s="63"/>
      <c r="H232" s="63"/>
      <c r="I232" s="63">
        <f t="shared" si="17"/>
        <v>0</v>
      </c>
      <c r="J232" s="63"/>
      <c r="K232" s="63"/>
      <c r="L232" s="63">
        <f t="shared" si="18"/>
        <v>0</v>
      </c>
      <c r="M232" s="63"/>
      <c r="N232" s="63"/>
      <c r="O232" s="63">
        <f t="shared" si="15"/>
        <v>0</v>
      </c>
    </row>
    <row r="233" spans="1:17" hidden="1">
      <c r="A233" s="38"/>
      <c r="B233" s="38" t="str">
        <f t="shared" si="16"/>
        <v>b</v>
      </c>
      <c r="C233" s="68" t="s">
        <v>698</v>
      </c>
      <c r="D233" s="62" t="s">
        <v>699</v>
      </c>
      <c r="E233" s="63"/>
      <c r="F233" s="63"/>
      <c r="G233" s="63"/>
      <c r="H233" s="63"/>
      <c r="I233" s="63">
        <f t="shared" si="17"/>
        <v>0</v>
      </c>
      <c r="J233" s="63"/>
      <c r="K233" s="63"/>
      <c r="L233" s="63">
        <f t="shared" si="18"/>
        <v>0</v>
      </c>
      <c r="M233" s="63"/>
      <c r="N233" s="63"/>
      <c r="O233" s="63">
        <f t="shared" si="15"/>
        <v>0</v>
      </c>
    </row>
    <row r="234" spans="1:17" hidden="1">
      <c r="A234" s="38"/>
      <c r="B234" s="38" t="str">
        <f t="shared" si="16"/>
        <v>b</v>
      </c>
      <c r="C234" s="68" t="s">
        <v>700</v>
      </c>
      <c r="D234" s="62" t="s">
        <v>701</v>
      </c>
      <c r="E234" s="63"/>
      <c r="F234" s="63"/>
      <c r="G234" s="63"/>
      <c r="H234" s="63"/>
      <c r="I234" s="63">
        <f t="shared" si="17"/>
        <v>0</v>
      </c>
      <c r="J234" s="63"/>
      <c r="K234" s="63"/>
      <c r="L234" s="63">
        <f t="shared" si="18"/>
        <v>0</v>
      </c>
      <c r="M234" s="63"/>
      <c r="N234" s="63"/>
      <c r="O234" s="63">
        <f t="shared" si="15"/>
        <v>0</v>
      </c>
    </row>
    <row r="235" spans="1:17" ht="38.25" hidden="1">
      <c r="A235" s="38"/>
      <c r="B235" s="38" t="str">
        <f t="shared" si="16"/>
        <v>b</v>
      </c>
      <c r="C235" s="68" t="s">
        <v>702</v>
      </c>
      <c r="D235" s="62" t="s">
        <v>703</v>
      </c>
      <c r="E235" s="63"/>
      <c r="F235" s="63"/>
      <c r="G235" s="63"/>
      <c r="H235" s="63"/>
      <c r="I235" s="63">
        <f t="shared" si="17"/>
        <v>0</v>
      </c>
      <c r="J235" s="63"/>
      <c r="K235" s="63"/>
      <c r="L235" s="63">
        <f t="shared" si="18"/>
        <v>0</v>
      </c>
      <c r="M235" s="63"/>
      <c r="N235" s="63"/>
      <c r="O235" s="63">
        <f t="shared" si="15"/>
        <v>0</v>
      </c>
    </row>
    <row r="236" spans="1:17" hidden="1">
      <c r="A236" s="38"/>
      <c r="B236" s="38" t="str">
        <f t="shared" si="16"/>
        <v>b</v>
      </c>
      <c r="C236" s="68" t="s">
        <v>704</v>
      </c>
      <c r="D236" s="62" t="s">
        <v>705</v>
      </c>
      <c r="E236" s="63"/>
      <c r="F236" s="63"/>
      <c r="G236" s="63"/>
      <c r="H236" s="63"/>
      <c r="I236" s="63">
        <f t="shared" si="17"/>
        <v>0</v>
      </c>
      <c r="J236" s="63"/>
      <c r="K236" s="63"/>
      <c r="L236" s="63">
        <f t="shared" si="18"/>
        <v>0</v>
      </c>
      <c r="M236" s="63"/>
      <c r="N236" s="63"/>
      <c r="O236" s="63">
        <f t="shared" si="15"/>
        <v>0</v>
      </c>
    </row>
    <row r="237" spans="1:17" ht="25.5">
      <c r="A237" s="38"/>
      <c r="B237" s="38" t="str">
        <f t="shared" si="16"/>
        <v>a</v>
      </c>
      <c r="C237" s="68" t="s">
        <v>706</v>
      </c>
      <c r="D237" s="62" t="s">
        <v>707</v>
      </c>
      <c r="E237" s="63">
        <v>30000</v>
      </c>
      <c r="F237" s="63">
        <f>30000+500000</f>
        <v>530000</v>
      </c>
      <c r="G237" s="63">
        <f>20000+500000+5000</f>
        <v>525000</v>
      </c>
      <c r="H237" s="63">
        <v>3800</v>
      </c>
      <c r="I237" s="63">
        <f t="shared" si="17"/>
        <v>0</v>
      </c>
      <c r="J237" s="69">
        <f>20000+500000+318000-200000-40000+18000</f>
        <v>616000</v>
      </c>
      <c r="K237" s="63"/>
      <c r="L237" s="63">
        <f t="shared" si="18"/>
        <v>0</v>
      </c>
      <c r="M237" s="69">
        <f>20000+500000+318000-200000-40000+18000</f>
        <v>616000</v>
      </c>
      <c r="N237" s="63"/>
      <c r="O237" s="63">
        <f t="shared" si="15"/>
        <v>0</v>
      </c>
      <c r="P237" s="87" t="s">
        <v>708</v>
      </c>
      <c r="Q237" s="88">
        <f>J237-30000</f>
        <v>586000</v>
      </c>
    </row>
    <row r="238" spans="1:17">
      <c r="A238" s="38"/>
      <c r="B238" s="38" t="str">
        <f t="shared" si="16"/>
        <v>a</v>
      </c>
      <c r="C238" s="65" t="s">
        <v>709</v>
      </c>
      <c r="D238" s="56" t="s">
        <v>710</v>
      </c>
      <c r="E238" s="57">
        <f>E239+E242+E250</f>
        <v>0</v>
      </c>
      <c r="F238" s="57">
        <f>F239+F242+F250</f>
        <v>0</v>
      </c>
      <c r="G238" s="57">
        <f>G239+G242+G250</f>
        <v>0</v>
      </c>
      <c r="H238" s="57">
        <f>H239+H242+H250</f>
        <v>1003</v>
      </c>
      <c r="I238" s="57">
        <f t="shared" si="17"/>
        <v>0</v>
      </c>
      <c r="J238" s="57">
        <f>J239+J242+J250</f>
        <v>200000</v>
      </c>
      <c r="K238" s="57">
        <f>K239+K242+K250</f>
        <v>0</v>
      </c>
      <c r="L238" s="57">
        <f t="shared" si="18"/>
        <v>0</v>
      </c>
      <c r="M238" s="57">
        <f>M239+M242+M250</f>
        <v>341000</v>
      </c>
      <c r="N238" s="57">
        <f>N239+N242+N250</f>
        <v>0</v>
      </c>
      <c r="O238" s="57">
        <f t="shared" si="15"/>
        <v>141000</v>
      </c>
    </row>
    <row r="239" spans="1:17" hidden="1">
      <c r="A239" s="38"/>
      <c r="B239" s="38" t="str">
        <f t="shared" si="16"/>
        <v>b</v>
      </c>
      <c r="C239" s="66" t="s">
        <v>711</v>
      </c>
      <c r="D239" s="59" t="s">
        <v>712</v>
      </c>
      <c r="E239" s="60">
        <f>SUM(E240:E241)</f>
        <v>0</v>
      </c>
      <c r="F239" s="60">
        <f>SUM(F240:F241)</f>
        <v>0</v>
      </c>
      <c r="G239" s="60">
        <f>SUM(G240:G241)</f>
        <v>0</v>
      </c>
      <c r="H239" s="60">
        <f>SUM(H240:H241)</f>
        <v>0</v>
      </c>
      <c r="I239" s="60">
        <f t="shared" si="17"/>
        <v>0</v>
      </c>
      <c r="J239" s="60">
        <f>SUM(J240:J241)</f>
        <v>0</v>
      </c>
      <c r="K239" s="60">
        <f>SUM(K240:K241)</f>
        <v>0</v>
      </c>
      <c r="L239" s="60">
        <f t="shared" si="18"/>
        <v>0</v>
      </c>
      <c r="M239" s="60">
        <f>SUM(M240:M241)</f>
        <v>0</v>
      </c>
      <c r="N239" s="60">
        <f>SUM(N240:N241)</f>
        <v>0</v>
      </c>
      <c r="O239" s="60">
        <f t="shared" si="15"/>
        <v>0</v>
      </c>
    </row>
    <row r="240" spans="1:17" hidden="1">
      <c r="A240" s="38"/>
      <c r="B240" s="38" t="str">
        <f t="shared" si="16"/>
        <v>b</v>
      </c>
      <c r="C240" s="68" t="s">
        <v>713</v>
      </c>
      <c r="D240" s="62" t="s">
        <v>714</v>
      </c>
      <c r="E240" s="63"/>
      <c r="F240" s="63"/>
      <c r="G240" s="63"/>
      <c r="H240" s="63"/>
      <c r="I240" s="63">
        <f t="shared" si="17"/>
        <v>0</v>
      </c>
      <c r="J240" s="63"/>
      <c r="K240" s="63"/>
      <c r="L240" s="63">
        <f t="shared" si="18"/>
        <v>0</v>
      </c>
      <c r="M240" s="63"/>
      <c r="N240" s="63"/>
      <c r="O240" s="63">
        <f t="shared" si="15"/>
        <v>0</v>
      </c>
    </row>
    <row r="241" spans="1:16" hidden="1">
      <c r="A241" s="38"/>
      <c r="B241" s="38" t="str">
        <f t="shared" si="16"/>
        <v>b</v>
      </c>
      <c r="C241" s="68" t="s">
        <v>715</v>
      </c>
      <c r="D241" s="62" t="s">
        <v>716</v>
      </c>
      <c r="E241" s="63"/>
      <c r="F241" s="63"/>
      <c r="G241" s="63"/>
      <c r="H241" s="63"/>
      <c r="I241" s="63">
        <f t="shared" si="17"/>
        <v>0</v>
      </c>
      <c r="J241" s="63"/>
      <c r="K241" s="63"/>
      <c r="L241" s="63">
        <f t="shared" si="18"/>
        <v>0</v>
      </c>
      <c r="M241" s="63"/>
      <c r="N241" s="63"/>
      <c r="O241" s="63">
        <f t="shared" si="15"/>
        <v>0</v>
      </c>
    </row>
    <row r="242" spans="1:16">
      <c r="A242" s="38"/>
      <c r="B242" s="38" t="str">
        <f t="shared" si="16"/>
        <v>a</v>
      </c>
      <c r="C242" s="66" t="s">
        <v>717</v>
      </c>
      <c r="D242" s="59" t="s">
        <v>718</v>
      </c>
      <c r="E242" s="60">
        <f>SUM(E243:E249)</f>
        <v>0</v>
      </c>
      <c r="F242" s="60">
        <f>SUM(F243:F249)</f>
        <v>0</v>
      </c>
      <c r="G242" s="60">
        <f>SUM(G243:G249)</f>
        <v>0</v>
      </c>
      <c r="H242" s="60">
        <f>SUM(H243:H249)</f>
        <v>1003</v>
      </c>
      <c r="I242" s="60">
        <f t="shared" si="17"/>
        <v>0</v>
      </c>
      <c r="J242" s="60">
        <f>SUM(J243:J249)</f>
        <v>200000</v>
      </c>
      <c r="K242" s="60">
        <f>SUM(K243:K249)</f>
        <v>0</v>
      </c>
      <c r="L242" s="60">
        <f t="shared" si="18"/>
        <v>0</v>
      </c>
      <c r="M242" s="60">
        <f>SUM(M243:M249)</f>
        <v>341000</v>
      </c>
      <c r="N242" s="60">
        <f>SUM(N243:N249)</f>
        <v>0</v>
      </c>
      <c r="O242" s="60">
        <f t="shared" si="15"/>
        <v>141000</v>
      </c>
    </row>
    <row r="243" spans="1:16" hidden="1">
      <c r="A243" s="38"/>
      <c r="B243" s="38" t="str">
        <f t="shared" si="16"/>
        <v>b</v>
      </c>
      <c r="C243" s="68" t="s">
        <v>719</v>
      </c>
      <c r="D243" s="62" t="s">
        <v>720</v>
      </c>
      <c r="E243" s="63"/>
      <c r="F243" s="63"/>
      <c r="G243" s="63"/>
      <c r="H243" s="63"/>
      <c r="I243" s="63">
        <f t="shared" si="17"/>
        <v>0</v>
      </c>
      <c r="J243" s="63"/>
      <c r="K243" s="63"/>
      <c r="L243" s="63">
        <f t="shared" si="18"/>
        <v>0</v>
      </c>
      <c r="M243" s="63"/>
      <c r="N243" s="63"/>
      <c r="O243" s="63">
        <f t="shared" si="15"/>
        <v>0</v>
      </c>
    </row>
    <row r="244" spans="1:16" hidden="1">
      <c r="A244" s="38"/>
      <c r="B244" s="38" t="str">
        <f t="shared" si="16"/>
        <v>b</v>
      </c>
      <c r="C244" s="68" t="s">
        <v>721</v>
      </c>
      <c r="D244" s="62" t="s">
        <v>722</v>
      </c>
      <c r="E244" s="63"/>
      <c r="F244" s="63"/>
      <c r="G244" s="63"/>
      <c r="H244" s="63"/>
      <c r="I244" s="63">
        <f t="shared" si="17"/>
        <v>0</v>
      </c>
      <c r="J244" s="63"/>
      <c r="K244" s="63"/>
      <c r="L244" s="63">
        <f t="shared" si="18"/>
        <v>0</v>
      </c>
      <c r="M244" s="63"/>
      <c r="N244" s="63"/>
      <c r="O244" s="63">
        <f t="shared" si="15"/>
        <v>0</v>
      </c>
    </row>
    <row r="245" spans="1:16" ht="25.5" hidden="1">
      <c r="A245" s="38"/>
      <c r="B245" s="38" t="str">
        <f t="shared" si="16"/>
        <v>b</v>
      </c>
      <c r="C245" s="68" t="s">
        <v>723</v>
      </c>
      <c r="D245" s="62" t="s">
        <v>724</v>
      </c>
      <c r="E245" s="63"/>
      <c r="F245" s="63"/>
      <c r="G245" s="63"/>
      <c r="H245" s="63"/>
      <c r="I245" s="63">
        <f t="shared" si="17"/>
        <v>0</v>
      </c>
      <c r="J245" s="63"/>
      <c r="K245" s="63"/>
      <c r="L245" s="63">
        <f t="shared" si="18"/>
        <v>0</v>
      </c>
      <c r="M245" s="63"/>
      <c r="N245" s="63"/>
      <c r="O245" s="63">
        <f t="shared" si="15"/>
        <v>0</v>
      </c>
    </row>
    <row r="246" spans="1:16">
      <c r="A246" s="38"/>
      <c r="B246" s="38" t="str">
        <f t="shared" si="16"/>
        <v>a</v>
      </c>
      <c r="C246" s="68" t="s">
        <v>725</v>
      </c>
      <c r="D246" s="62" t="s">
        <v>726</v>
      </c>
      <c r="E246" s="63"/>
      <c r="F246" s="63">
        <v>0</v>
      </c>
      <c r="G246" s="63">
        <v>0</v>
      </c>
      <c r="H246" s="63">
        <v>1003</v>
      </c>
      <c r="I246" s="63">
        <f t="shared" si="17"/>
        <v>0</v>
      </c>
      <c r="J246" s="63">
        <v>200000</v>
      </c>
      <c r="K246" s="63"/>
      <c r="L246" s="63">
        <f t="shared" si="18"/>
        <v>0</v>
      </c>
      <c r="M246" s="63">
        <f>240000+96000+5000</f>
        <v>341000</v>
      </c>
      <c r="N246" s="63"/>
      <c r="O246" s="63">
        <f t="shared" si="15"/>
        <v>141000</v>
      </c>
      <c r="P246" s="70" t="s">
        <v>727</v>
      </c>
    </row>
    <row r="247" spans="1:16" hidden="1">
      <c r="A247" s="38"/>
      <c r="B247" s="38" t="str">
        <f t="shared" si="16"/>
        <v>b</v>
      </c>
      <c r="C247" s="68" t="s">
        <v>728</v>
      </c>
      <c r="D247" s="62" t="s">
        <v>729</v>
      </c>
      <c r="E247" s="63"/>
      <c r="F247" s="63"/>
      <c r="G247" s="63"/>
      <c r="H247" s="63"/>
      <c r="I247" s="63">
        <f t="shared" si="17"/>
        <v>0</v>
      </c>
      <c r="J247" s="63"/>
      <c r="K247" s="63"/>
      <c r="L247" s="63">
        <f t="shared" si="18"/>
        <v>0</v>
      </c>
      <c r="M247" s="63"/>
      <c r="N247" s="63"/>
      <c r="O247" s="63">
        <f t="shared" si="15"/>
        <v>0</v>
      </c>
    </row>
    <row r="248" spans="1:16" ht="25.5" hidden="1">
      <c r="A248" s="38"/>
      <c r="B248" s="38" t="str">
        <f t="shared" si="16"/>
        <v>b</v>
      </c>
      <c r="C248" s="68" t="s">
        <v>730</v>
      </c>
      <c r="D248" s="62" t="s">
        <v>731</v>
      </c>
      <c r="E248" s="63"/>
      <c r="F248" s="63"/>
      <c r="G248" s="63"/>
      <c r="H248" s="63"/>
      <c r="I248" s="63">
        <f t="shared" si="17"/>
        <v>0</v>
      </c>
      <c r="J248" s="63"/>
      <c r="K248" s="63"/>
      <c r="L248" s="63">
        <f t="shared" si="18"/>
        <v>0</v>
      </c>
      <c r="M248" s="63"/>
      <c r="N248" s="63"/>
      <c r="O248" s="63">
        <f t="shared" si="15"/>
        <v>0</v>
      </c>
    </row>
    <row r="249" spans="1:16" ht="25.5" hidden="1">
      <c r="A249" s="38"/>
      <c r="B249" s="38" t="str">
        <f t="shared" si="16"/>
        <v>b</v>
      </c>
      <c r="C249" s="68" t="s">
        <v>732</v>
      </c>
      <c r="D249" s="62" t="s">
        <v>733</v>
      </c>
      <c r="E249" s="63"/>
      <c r="F249" s="63"/>
      <c r="G249" s="63"/>
      <c r="H249" s="63"/>
      <c r="I249" s="63">
        <f t="shared" si="17"/>
        <v>0</v>
      </c>
      <c r="J249" s="63"/>
      <c r="K249" s="63"/>
      <c r="L249" s="63">
        <f t="shared" si="18"/>
        <v>0</v>
      </c>
      <c r="M249" s="63"/>
      <c r="N249" s="63"/>
      <c r="O249" s="63">
        <f t="shared" si="15"/>
        <v>0</v>
      </c>
    </row>
    <row r="250" spans="1:16" ht="25.5" hidden="1">
      <c r="A250" s="38"/>
      <c r="B250" s="38" t="str">
        <f t="shared" si="16"/>
        <v>b</v>
      </c>
      <c r="C250" s="66" t="s">
        <v>734</v>
      </c>
      <c r="D250" s="59" t="s">
        <v>735</v>
      </c>
      <c r="E250" s="60">
        <v>0</v>
      </c>
      <c r="F250" s="60">
        <v>0</v>
      </c>
      <c r="G250" s="60">
        <v>0</v>
      </c>
      <c r="H250" s="60">
        <v>0</v>
      </c>
      <c r="I250" s="60">
        <f t="shared" si="17"/>
        <v>0</v>
      </c>
      <c r="J250" s="60">
        <v>0</v>
      </c>
      <c r="K250" s="60">
        <v>0</v>
      </c>
      <c r="L250" s="60">
        <f t="shared" si="18"/>
        <v>0</v>
      </c>
      <c r="M250" s="60">
        <v>0</v>
      </c>
      <c r="N250" s="60">
        <v>0</v>
      </c>
      <c r="O250" s="60">
        <f t="shared" si="15"/>
        <v>0</v>
      </c>
    </row>
    <row r="251" spans="1:16" hidden="1">
      <c r="A251" s="38"/>
      <c r="B251" s="38" t="str">
        <f t="shared" si="16"/>
        <v>b</v>
      </c>
      <c r="C251" s="65" t="s">
        <v>736</v>
      </c>
      <c r="D251" s="56" t="s">
        <v>737</v>
      </c>
      <c r="E251" s="57">
        <v>0</v>
      </c>
      <c r="F251" s="57">
        <v>0</v>
      </c>
      <c r="G251" s="57">
        <v>0</v>
      </c>
      <c r="H251" s="57">
        <v>0</v>
      </c>
      <c r="I251" s="57">
        <f t="shared" si="17"/>
        <v>0</v>
      </c>
      <c r="J251" s="57">
        <v>0</v>
      </c>
      <c r="K251" s="57">
        <v>0</v>
      </c>
      <c r="L251" s="57">
        <f t="shared" si="18"/>
        <v>0</v>
      </c>
      <c r="M251" s="57">
        <v>0</v>
      </c>
      <c r="N251" s="57">
        <v>0</v>
      </c>
      <c r="O251" s="57">
        <f t="shared" si="15"/>
        <v>0</v>
      </c>
    </row>
    <row r="252" spans="1:16" hidden="1">
      <c r="A252" s="38"/>
      <c r="B252" s="38" t="str">
        <f t="shared" si="16"/>
        <v>b</v>
      </c>
      <c r="C252" s="64" t="s">
        <v>738</v>
      </c>
      <c r="D252" s="53" t="s">
        <v>739</v>
      </c>
      <c r="E252" s="54">
        <f>SUM(E253:E257)</f>
        <v>0</v>
      </c>
      <c r="F252" s="54">
        <f>SUM(F253:F257)</f>
        <v>0</v>
      </c>
      <c r="G252" s="54">
        <f>SUM(G253:G257)</f>
        <v>0</v>
      </c>
      <c r="H252" s="54">
        <f>SUM(H253:H257)</f>
        <v>0</v>
      </c>
      <c r="I252" s="54">
        <f t="shared" si="17"/>
        <v>0</v>
      </c>
      <c r="J252" s="54">
        <f>SUM(J253:J257)</f>
        <v>0</v>
      </c>
      <c r="K252" s="54">
        <f>SUM(K253:K257)</f>
        <v>0</v>
      </c>
      <c r="L252" s="54">
        <f t="shared" si="18"/>
        <v>0</v>
      </c>
      <c r="M252" s="54">
        <f>SUM(M253:M257)</f>
        <v>0</v>
      </c>
      <c r="N252" s="54">
        <f>SUM(N253:N257)</f>
        <v>0</v>
      </c>
      <c r="O252" s="54">
        <f t="shared" si="15"/>
        <v>0</v>
      </c>
    </row>
    <row r="253" spans="1:16" hidden="1">
      <c r="A253" s="38"/>
      <c r="B253" s="38" t="str">
        <f t="shared" si="16"/>
        <v>b</v>
      </c>
      <c r="C253" s="65" t="s">
        <v>740</v>
      </c>
      <c r="D253" s="56" t="s">
        <v>741</v>
      </c>
      <c r="E253" s="57"/>
      <c r="F253" s="57"/>
      <c r="G253" s="57"/>
      <c r="H253" s="57"/>
      <c r="I253" s="57">
        <f t="shared" si="17"/>
        <v>0</v>
      </c>
      <c r="J253" s="57"/>
      <c r="K253" s="57"/>
      <c r="L253" s="57">
        <f t="shared" si="18"/>
        <v>0</v>
      </c>
      <c r="M253" s="57"/>
      <c r="N253" s="57"/>
      <c r="O253" s="57">
        <f t="shared" si="15"/>
        <v>0</v>
      </c>
    </row>
    <row r="254" spans="1:16" hidden="1">
      <c r="A254" s="38"/>
      <c r="B254" s="38" t="str">
        <f t="shared" si="16"/>
        <v>b</v>
      </c>
      <c r="C254" s="65" t="s">
        <v>742</v>
      </c>
      <c r="D254" s="56" t="s">
        <v>743</v>
      </c>
      <c r="E254" s="57"/>
      <c r="F254" s="57"/>
      <c r="G254" s="57"/>
      <c r="H254" s="57"/>
      <c r="I254" s="57">
        <f t="shared" si="17"/>
        <v>0</v>
      </c>
      <c r="J254" s="57"/>
      <c r="K254" s="57"/>
      <c r="L254" s="57">
        <f t="shared" si="18"/>
        <v>0</v>
      </c>
      <c r="M254" s="57"/>
      <c r="N254" s="57"/>
      <c r="O254" s="57">
        <f t="shared" si="15"/>
        <v>0</v>
      </c>
    </row>
    <row r="255" spans="1:16" hidden="1">
      <c r="A255" s="38"/>
      <c r="B255" s="38" t="str">
        <f t="shared" si="16"/>
        <v>b</v>
      </c>
      <c r="C255" s="65" t="s">
        <v>744</v>
      </c>
      <c r="D255" s="56" t="s">
        <v>745</v>
      </c>
      <c r="E255" s="57"/>
      <c r="F255" s="57"/>
      <c r="G255" s="57"/>
      <c r="H255" s="57"/>
      <c r="I255" s="57">
        <f t="shared" si="17"/>
        <v>0</v>
      </c>
      <c r="J255" s="57"/>
      <c r="K255" s="57"/>
      <c r="L255" s="57">
        <f t="shared" si="18"/>
        <v>0</v>
      </c>
      <c r="M255" s="57"/>
      <c r="N255" s="57"/>
      <c r="O255" s="57">
        <f t="shared" si="15"/>
        <v>0</v>
      </c>
    </row>
    <row r="256" spans="1:16" ht="25.5" hidden="1">
      <c r="A256" s="38"/>
      <c r="B256" s="38" t="str">
        <f t="shared" si="16"/>
        <v>b</v>
      </c>
      <c r="C256" s="65" t="s">
        <v>746</v>
      </c>
      <c r="D256" s="56" t="s">
        <v>747</v>
      </c>
      <c r="E256" s="57"/>
      <c r="F256" s="57"/>
      <c r="G256" s="57"/>
      <c r="H256" s="57"/>
      <c r="I256" s="57">
        <f t="shared" si="17"/>
        <v>0</v>
      </c>
      <c r="J256" s="57"/>
      <c r="K256" s="57"/>
      <c r="L256" s="57">
        <f t="shared" si="18"/>
        <v>0</v>
      </c>
      <c r="M256" s="57"/>
      <c r="N256" s="57"/>
      <c r="O256" s="57">
        <f t="shared" si="15"/>
        <v>0</v>
      </c>
    </row>
    <row r="257" spans="1:15" hidden="1">
      <c r="A257" s="38"/>
      <c r="B257" s="38" t="str">
        <f t="shared" si="16"/>
        <v>b</v>
      </c>
      <c r="C257" s="65" t="s">
        <v>748</v>
      </c>
      <c r="D257" s="56" t="s">
        <v>749</v>
      </c>
      <c r="E257" s="57"/>
      <c r="F257" s="57"/>
      <c r="G257" s="57"/>
      <c r="H257" s="57"/>
      <c r="I257" s="57">
        <f t="shared" si="17"/>
        <v>0</v>
      </c>
      <c r="J257" s="57"/>
      <c r="K257" s="57"/>
      <c r="L257" s="57">
        <f t="shared" si="18"/>
        <v>0</v>
      </c>
      <c r="M257" s="57"/>
      <c r="N257" s="57"/>
      <c r="O257" s="57">
        <f t="shared" si="15"/>
        <v>0</v>
      </c>
    </row>
    <row r="258" spans="1:15" hidden="1">
      <c r="A258" s="38"/>
      <c r="B258" s="38" t="str">
        <f t="shared" si="16"/>
        <v>b</v>
      </c>
      <c r="C258" s="64">
        <v>31.3</v>
      </c>
      <c r="D258" s="53" t="s">
        <v>750</v>
      </c>
      <c r="E258" s="54">
        <v>0</v>
      </c>
      <c r="F258" s="54">
        <v>0</v>
      </c>
      <c r="G258" s="54">
        <v>0</v>
      </c>
      <c r="H258" s="54">
        <v>0</v>
      </c>
      <c r="I258" s="54">
        <f t="shared" si="17"/>
        <v>0</v>
      </c>
      <c r="J258" s="54">
        <v>0</v>
      </c>
      <c r="K258" s="54">
        <v>0</v>
      </c>
      <c r="L258" s="54">
        <f t="shared" si="18"/>
        <v>0</v>
      </c>
      <c r="M258" s="54">
        <v>0</v>
      </c>
      <c r="N258" s="54">
        <v>0</v>
      </c>
      <c r="O258" s="54">
        <f t="shared" si="15"/>
        <v>0</v>
      </c>
    </row>
    <row r="259" spans="1:15">
      <c r="A259" s="38"/>
      <c r="B259" s="38" t="str">
        <f t="shared" si="16"/>
        <v>a</v>
      </c>
      <c r="C259" s="64">
        <v>31.4</v>
      </c>
      <c r="D259" s="53" t="s">
        <v>751</v>
      </c>
      <c r="E259" s="54">
        <f>E260+E261+E262+E268</f>
        <v>0</v>
      </c>
      <c r="F259" s="54">
        <f>F260+F261+F262+F268</f>
        <v>0</v>
      </c>
      <c r="G259" s="54">
        <f>G260+G261+G262+G268</f>
        <v>0</v>
      </c>
      <c r="H259" s="54">
        <f>H260+H261+H262+H268</f>
        <v>4870</v>
      </c>
      <c r="I259" s="54">
        <f t="shared" si="17"/>
        <v>0</v>
      </c>
      <c r="J259" s="54">
        <f>J260+J261+J262+J268</f>
        <v>0</v>
      </c>
      <c r="K259" s="54">
        <f>K260+K261+K262+K268</f>
        <v>0</v>
      </c>
      <c r="L259" s="54">
        <f t="shared" si="18"/>
        <v>0</v>
      </c>
      <c r="M259" s="54">
        <f>M260+M261+M262+M268</f>
        <v>0</v>
      </c>
      <c r="N259" s="54">
        <f>N260+N261+N262+N268</f>
        <v>0</v>
      </c>
      <c r="O259" s="54">
        <f t="shared" si="15"/>
        <v>0</v>
      </c>
    </row>
    <row r="260" spans="1:15" hidden="1">
      <c r="A260" s="38"/>
      <c r="B260" s="38" t="str">
        <f t="shared" si="16"/>
        <v>b</v>
      </c>
      <c r="C260" s="65" t="s">
        <v>752</v>
      </c>
      <c r="D260" s="56" t="s">
        <v>753</v>
      </c>
      <c r="E260" s="57"/>
      <c r="F260" s="57"/>
      <c r="G260" s="57"/>
      <c r="H260" s="57"/>
      <c r="I260" s="57">
        <f t="shared" si="17"/>
        <v>0</v>
      </c>
      <c r="J260" s="57"/>
      <c r="K260" s="57"/>
      <c r="L260" s="57">
        <f t="shared" si="18"/>
        <v>0</v>
      </c>
      <c r="M260" s="57"/>
      <c r="N260" s="57"/>
      <c r="O260" s="57">
        <f t="shared" si="15"/>
        <v>0</v>
      </c>
    </row>
    <row r="261" spans="1:15" hidden="1">
      <c r="A261" s="38"/>
      <c r="B261" s="38" t="str">
        <f t="shared" si="16"/>
        <v>b</v>
      </c>
      <c r="C261" s="65" t="s">
        <v>754</v>
      </c>
      <c r="D261" s="56" t="s">
        <v>755</v>
      </c>
      <c r="E261" s="57"/>
      <c r="F261" s="57"/>
      <c r="G261" s="57"/>
      <c r="H261" s="57"/>
      <c r="I261" s="57">
        <f t="shared" si="17"/>
        <v>0</v>
      </c>
      <c r="J261" s="57"/>
      <c r="K261" s="57"/>
      <c r="L261" s="57">
        <f t="shared" si="18"/>
        <v>0</v>
      </c>
      <c r="M261" s="57"/>
      <c r="N261" s="57"/>
      <c r="O261" s="57">
        <f t="shared" ref="O261:O324" si="19">M261-J261</f>
        <v>0</v>
      </c>
    </row>
    <row r="262" spans="1:15" hidden="1">
      <c r="A262" s="38"/>
      <c r="B262" s="38" t="str">
        <f t="shared" ref="B262:B325" si="20">IF(OR(E262&lt;&gt;0,F262&lt;&gt;0,G262&lt;&gt;0,H262&lt;&gt;0,J262&lt;&gt;0,M262&lt;&gt;0),"a","b")</f>
        <v>b</v>
      </c>
      <c r="C262" s="65" t="s">
        <v>756</v>
      </c>
      <c r="D262" s="56" t="s">
        <v>757</v>
      </c>
      <c r="E262" s="57"/>
      <c r="F262" s="57"/>
      <c r="G262" s="57"/>
      <c r="H262" s="57"/>
      <c r="I262" s="57">
        <f t="shared" si="17"/>
        <v>0</v>
      </c>
      <c r="J262" s="57"/>
      <c r="K262" s="57"/>
      <c r="L262" s="57">
        <f t="shared" si="18"/>
        <v>0</v>
      </c>
      <c r="M262" s="57"/>
      <c r="N262" s="57"/>
      <c r="O262" s="57">
        <f t="shared" si="19"/>
        <v>0</v>
      </c>
    </row>
    <row r="263" spans="1:15" ht="25.5" hidden="1">
      <c r="A263" s="38"/>
      <c r="B263" s="38" t="str">
        <f t="shared" si="20"/>
        <v>b</v>
      </c>
      <c r="C263" s="66" t="s">
        <v>758</v>
      </c>
      <c r="D263" s="59" t="s">
        <v>759</v>
      </c>
      <c r="E263" s="60">
        <v>0</v>
      </c>
      <c r="F263" s="60">
        <v>0</v>
      </c>
      <c r="G263" s="60">
        <v>0</v>
      </c>
      <c r="H263" s="60">
        <v>0</v>
      </c>
      <c r="I263" s="60">
        <f t="shared" si="17"/>
        <v>0</v>
      </c>
      <c r="J263" s="60">
        <v>0</v>
      </c>
      <c r="K263" s="60">
        <v>0</v>
      </c>
      <c r="L263" s="60">
        <f t="shared" si="18"/>
        <v>0</v>
      </c>
      <c r="M263" s="60">
        <v>0</v>
      </c>
      <c r="N263" s="60">
        <v>0</v>
      </c>
      <c r="O263" s="60">
        <f t="shared" si="19"/>
        <v>0</v>
      </c>
    </row>
    <row r="264" spans="1:15" hidden="1">
      <c r="A264" s="38"/>
      <c r="B264" s="38" t="str">
        <f t="shared" si="20"/>
        <v>b</v>
      </c>
      <c r="C264" s="66" t="s">
        <v>760</v>
      </c>
      <c r="D264" s="59" t="s">
        <v>761</v>
      </c>
      <c r="E264" s="60">
        <v>0</v>
      </c>
      <c r="F264" s="60">
        <v>0</v>
      </c>
      <c r="G264" s="60">
        <v>0</v>
      </c>
      <c r="H264" s="60">
        <v>0</v>
      </c>
      <c r="I264" s="60">
        <f t="shared" si="17"/>
        <v>0</v>
      </c>
      <c r="J264" s="60">
        <v>0</v>
      </c>
      <c r="K264" s="60">
        <v>0</v>
      </c>
      <c r="L264" s="60">
        <f t="shared" si="18"/>
        <v>0</v>
      </c>
      <c r="M264" s="60">
        <v>0</v>
      </c>
      <c r="N264" s="60">
        <v>0</v>
      </c>
      <c r="O264" s="60">
        <f t="shared" si="19"/>
        <v>0</v>
      </c>
    </row>
    <row r="265" spans="1:15" hidden="1">
      <c r="A265" s="38"/>
      <c r="B265" s="38" t="str">
        <f t="shared" si="20"/>
        <v>b</v>
      </c>
      <c r="C265" s="66" t="s">
        <v>762</v>
      </c>
      <c r="D265" s="59" t="s">
        <v>757</v>
      </c>
      <c r="E265" s="60">
        <f>SUM(E266:E267)</f>
        <v>0</v>
      </c>
      <c r="F265" s="60">
        <f>SUM(F266:F267)</f>
        <v>0</v>
      </c>
      <c r="G265" s="60">
        <f>SUM(G266:G267)</f>
        <v>0</v>
      </c>
      <c r="H265" s="60">
        <f>SUM(H266:H267)</f>
        <v>0</v>
      </c>
      <c r="I265" s="60">
        <f t="shared" si="17"/>
        <v>0</v>
      </c>
      <c r="J265" s="60">
        <f>SUM(J266:J267)</f>
        <v>0</v>
      </c>
      <c r="K265" s="60">
        <f>SUM(K266:K267)</f>
        <v>0</v>
      </c>
      <c r="L265" s="60">
        <f t="shared" si="18"/>
        <v>0</v>
      </c>
      <c r="M265" s="60">
        <f>SUM(M266:M267)</f>
        <v>0</v>
      </c>
      <c r="N265" s="60">
        <f>SUM(N266:N267)</f>
        <v>0</v>
      </c>
      <c r="O265" s="60">
        <f t="shared" si="19"/>
        <v>0</v>
      </c>
    </row>
    <row r="266" spans="1:15" ht="25.5" hidden="1">
      <c r="A266" s="38"/>
      <c r="B266" s="38" t="str">
        <f t="shared" si="20"/>
        <v>b</v>
      </c>
      <c r="C266" s="68" t="s">
        <v>763</v>
      </c>
      <c r="D266" s="62" t="s">
        <v>764</v>
      </c>
      <c r="E266" s="63"/>
      <c r="F266" s="63"/>
      <c r="G266" s="63"/>
      <c r="H266" s="63"/>
      <c r="I266" s="63">
        <f t="shared" si="17"/>
        <v>0</v>
      </c>
      <c r="J266" s="63"/>
      <c r="K266" s="63"/>
      <c r="L266" s="63">
        <f t="shared" si="18"/>
        <v>0</v>
      </c>
      <c r="M266" s="63"/>
      <c r="N266" s="63"/>
      <c r="O266" s="63">
        <f t="shared" si="19"/>
        <v>0</v>
      </c>
    </row>
    <row r="267" spans="1:15" ht="25.5" hidden="1">
      <c r="A267" s="38"/>
      <c r="B267" s="38" t="str">
        <f t="shared" si="20"/>
        <v>b</v>
      </c>
      <c r="C267" s="68" t="s">
        <v>765</v>
      </c>
      <c r="D267" s="62" t="s">
        <v>766</v>
      </c>
      <c r="E267" s="63"/>
      <c r="F267" s="63"/>
      <c r="G267" s="63"/>
      <c r="H267" s="63"/>
      <c r="I267" s="63">
        <f t="shared" si="17"/>
        <v>0</v>
      </c>
      <c r="J267" s="63"/>
      <c r="K267" s="63"/>
      <c r="L267" s="63">
        <f t="shared" si="18"/>
        <v>0</v>
      </c>
      <c r="M267" s="63"/>
      <c r="N267" s="63"/>
      <c r="O267" s="63">
        <f t="shared" si="19"/>
        <v>0</v>
      </c>
    </row>
    <row r="268" spans="1:15">
      <c r="A268" s="38"/>
      <c r="B268" s="38" t="str">
        <f t="shared" si="20"/>
        <v>a</v>
      </c>
      <c r="C268" s="65" t="s">
        <v>767</v>
      </c>
      <c r="D268" s="56" t="s">
        <v>768</v>
      </c>
      <c r="E268" s="57">
        <f>E269+E274</f>
        <v>0</v>
      </c>
      <c r="F268" s="57">
        <f>F269+F274</f>
        <v>0</v>
      </c>
      <c r="G268" s="57">
        <f>G269+G274</f>
        <v>0</v>
      </c>
      <c r="H268" s="57">
        <f>H269+H274</f>
        <v>4870</v>
      </c>
      <c r="I268" s="57">
        <f t="shared" si="17"/>
        <v>0</v>
      </c>
      <c r="J268" s="57">
        <f>J269+J274</f>
        <v>0</v>
      </c>
      <c r="K268" s="57">
        <f>K269+K274</f>
        <v>0</v>
      </c>
      <c r="L268" s="57">
        <f t="shared" si="18"/>
        <v>0</v>
      </c>
      <c r="M268" s="57">
        <f>M269+M274</f>
        <v>0</v>
      </c>
      <c r="N268" s="57">
        <f>N269+N274</f>
        <v>0</v>
      </c>
      <c r="O268" s="57">
        <f t="shared" si="19"/>
        <v>0</v>
      </c>
    </row>
    <row r="269" spans="1:15">
      <c r="A269" s="38"/>
      <c r="B269" s="38" t="str">
        <f t="shared" si="20"/>
        <v>a</v>
      </c>
      <c r="C269" s="66" t="s">
        <v>769</v>
      </c>
      <c r="D269" s="59" t="s">
        <v>770</v>
      </c>
      <c r="E269" s="60">
        <f>SUM(E270:E273)</f>
        <v>0</v>
      </c>
      <c r="F269" s="60">
        <f>SUM(F270:F273)</f>
        <v>0</v>
      </c>
      <c r="G269" s="60">
        <f>SUM(G270:G273)</f>
        <v>0</v>
      </c>
      <c r="H269" s="60">
        <f>SUM(H270:H273)</f>
        <v>4870</v>
      </c>
      <c r="I269" s="60">
        <f t="shared" si="17"/>
        <v>0</v>
      </c>
      <c r="J269" s="60">
        <f>SUM(J270:J273)</f>
        <v>0</v>
      </c>
      <c r="K269" s="60">
        <f>SUM(K270:K273)</f>
        <v>0</v>
      </c>
      <c r="L269" s="60">
        <f t="shared" si="18"/>
        <v>0</v>
      </c>
      <c r="M269" s="60">
        <f>SUM(M270:M273)</f>
        <v>0</v>
      </c>
      <c r="N269" s="60">
        <f>SUM(N270:N273)</f>
        <v>0</v>
      </c>
      <c r="O269" s="60">
        <f t="shared" si="19"/>
        <v>0</v>
      </c>
    </row>
    <row r="270" spans="1:15" ht="25.5" hidden="1">
      <c r="A270" s="38"/>
      <c r="B270" s="38" t="str">
        <f t="shared" si="20"/>
        <v>b</v>
      </c>
      <c r="C270" s="68" t="s">
        <v>771</v>
      </c>
      <c r="D270" s="62" t="s">
        <v>772</v>
      </c>
      <c r="E270" s="63"/>
      <c r="F270" s="63"/>
      <c r="G270" s="63"/>
      <c r="H270" s="63"/>
      <c r="I270" s="63">
        <f t="shared" si="17"/>
        <v>0</v>
      </c>
      <c r="J270" s="63"/>
      <c r="K270" s="63"/>
      <c r="L270" s="63">
        <f t="shared" si="18"/>
        <v>0</v>
      </c>
      <c r="M270" s="63"/>
      <c r="N270" s="63"/>
      <c r="O270" s="63">
        <f t="shared" si="19"/>
        <v>0</v>
      </c>
    </row>
    <row r="271" spans="1:15" ht="25.5" hidden="1">
      <c r="A271" s="38"/>
      <c r="B271" s="38" t="str">
        <f t="shared" si="20"/>
        <v>b</v>
      </c>
      <c r="C271" s="68" t="s">
        <v>773</v>
      </c>
      <c r="D271" s="62" t="s">
        <v>774</v>
      </c>
      <c r="E271" s="63"/>
      <c r="F271" s="63"/>
      <c r="G271" s="63"/>
      <c r="H271" s="63"/>
      <c r="I271" s="63">
        <f t="shared" si="17"/>
        <v>0</v>
      </c>
      <c r="J271" s="63"/>
      <c r="K271" s="63"/>
      <c r="L271" s="63">
        <f t="shared" si="18"/>
        <v>0</v>
      </c>
      <c r="M271" s="63"/>
      <c r="N271" s="63"/>
      <c r="O271" s="63">
        <f t="shared" si="19"/>
        <v>0</v>
      </c>
    </row>
    <row r="272" spans="1:15" ht="25.5">
      <c r="A272" s="38"/>
      <c r="B272" s="38" t="str">
        <f t="shared" si="20"/>
        <v>a</v>
      </c>
      <c r="C272" s="68" t="s">
        <v>775</v>
      </c>
      <c r="D272" s="62" t="s">
        <v>776</v>
      </c>
      <c r="E272" s="63"/>
      <c r="F272" s="63"/>
      <c r="G272" s="63"/>
      <c r="H272" s="63">
        <v>4870</v>
      </c>
      <c r="I272" s="63">
        <f t="shared" si="17"/>
        <v>0</v>
      </c>
      <c r="J272" s="63"/>
      <c r="K272" s="63"/>
      <c r="L272" s="63">
        <f t="shared" si="18"/>
        <v>0</v>
      </c>
      <c r="M272" s="63"/>
      <c r="N272" s="63"/>
      <c r="O272" s="63">
        <f t="shared" si="19"/>
        <v>0</v>
      </c>
    </row>
    <row r="273" spans="1:15" ht="25.5" hidden="1">
      <c r="A273" s="38"/>
      <c r="B273" s="38" t="str">
        <f t="shared" si="20"/>
        <v>b</v>
      </c>
      <c r="C273" s="68" t="s">
        <v>777</v>
      </c>
      <c r="D273" s="62" t="s">
        <v>778</v>
      </c>
      <c r="E273" s="63"/>
      <c r="F273" s="63"/>
      <c r="G273" s="63"/>
      <c r="H273" s="63"/>
      <c r="I273" s="63">
        <f t="shared" si="17"/>
        <v>0</v>
      </c>
      <c r="J273" s="63"/>
      <c r="K273" s="63"/>
      <c r="L273" s="63">
        <f t="shared" si="18"/>
        <v>0</v>
      </c>
      <c r="M273" s="63"/>
      <c r="N273" s="63"/>
      <c r="O273" s="63">
        <f t="shared" si="19"/>
        <v>0</v>
      </c>
    </row>
    <row r="274" spans="1:15" hidden="1">
      <c r="A274" s="38"/>
      <c r="B274" s="38" t="str">
        <f t="shared" si="20"/>
        <v>b</v>
      </c>
      <c r="C274" s="66" t="s">
        <v>779</v>
      </c>
      <c r="D274" s="59" t="s">
        <v>780</v>
      </c>
      <c r="E274" s="60">
        <v>0</v>
      </c>
      <c r="F274" s="60">
        <v>0</v>
      </c>
      <c r="G274" s="60">
        <v>0</v>
      </c>
      <c r="H274" s="60">
        <v>0</v>
      </c>
      <c r="I274" s="60">
        <f t="shared" si="17"/>
        <v>0</v>
      </c>
      <c r="J274" s="60">
        <v>0</v>
      </c>
      <c r="K274" s="60">
        <v>0</v>
      </c>
      <c r="L274" s="60">
        <f t="shared" si="18"/>
        <v>0</v>
      </c>
      <c r="M274" s="60">
        <v>0</v>
      </c>
      <c r="N274" s="60">
        <v>0</v>
      </c>
      <c r="O274" s="60">
        <f t="shared" si="19"/>
        <v>0</v>
      </c>
    </row>
    <row r="275" spans="1:15" hidden="1">
      <c r="A275" s="74" t="s">
        <v>282</v>
      </c>
      <c r="B275" s="38" t="str">
        <f t="shared" si="20"/>
        <v>b</v>
      </c>
      <c r="C275" s="85">
        <v>32</v>
      </c>
      <c r="D275" s="50" t="s">
        <v>781</v>
      </c>
      <c r="E275" s="51">
        <f>E276+E296</f>
        <v>0</v>
      </c>
      <c r="F275" s="51">
        <f>F276+F296</f>
        <v>0</v>
      </c>
      <c r="G275" s="51">
        <f>G276+G296</f>
        <v>0</v>
      </c>
      <c r="H275" s="51">
        <f>H276+H296</f>
        <v>0</v>
      </c>
      <c r="I275" s="51">
        <f t="shared" si="17"/>
        <v>0</v>
      </c>
      <c r="J275" s="51">
        <f>J276+J296</f>
        <v>0</v>
      </c>
      <c r="K275" s="51">
        <f>K276+K296</f>
        <v>0</v>
      </c>
      <c r="L275" s="51">
        <f t="shared" si="18"/>
        <v>0</v>
      </c>
      <c r="M275" s="51">
        <f>M276+M296</f>
        <v>0</v>
      </c>
      <c r="N275" s="51">
        <f>N276+N296</f>
        <v>0</v>
      </c>
      <c r="O275" s="51">
        <f t="shared" si="19"/>
        <v>0</v>
      </c>
    </row>
    <row r="276" spans="1:15" hidden="1">
      <c r="A276" s="89"/>
      <c r="B276" s="38" t="str">
        <f t="shared" si="20"/>
        <v>b</v>
      </c>
      <c r="C276" s="64">
        <v>32.1</v>
      </c>
      <c r="D276" s="53" t="s">
        <v>782</v>
      </c>
      <c r="E276" s="54">
        <f>E277+E278+E279+E280+E281+E284+E290+E293</f>
        <v>0</v>
      </c>
      <c r="F276" s="54">
        <f>F277+F278+F279+F280+F281+F284+F290+F293</f>
        <v>0</v>
      </c>
      <c r="G276" s="54">
        <f>G277+G278+G279+G280+G281+G284+G290+G293</f>
        <v>0</v>
      </c>
      <c r="H276" s="54">
        <f>H277+H278+H279+H280+H281+H284+H290+H293</f>
        <v>0</v>
      </c>
      <c r="I276" s="54">
        <f t="shared" ref="I276:I339" si="21">I279+I464+I547+I590</f>
        <v>0</v>
      </c>
      <c r="J276" s="54">
        <f>J277+J278+J279+J280+J281+J284+J290+J293</f>
        <v>0</v>
      </c>
      <c r="K276" s="54">
        <f>K277+K278+K279+K280+K281+K284+K290+K293</f>
        <v>0</v>
      </c>
      <c r="L276" s="54">
        <f t="shared" ref="L276:L339" si="22">L279+L464+L547+L590</f>
        <v>0</v>
      </c>
      <c r="M276" s="54">
        <f>M277+M278+M279+M280+M281+M284+M290+M293</f>
        <v>0</v>
      </c>
      <c r="N276" s="54">
        <f>N277+N278+N279+N280+N281+N284+N290+N293</f>
        <v>0</v>
      </c>
      <c r="O276" s="54">
        <f t="shared" si="19"/>
        <v>0</v>
      </c>
    </row>
    <row r="277" spans="1:15" hidden="1">
      <c r="A277" s="89"/>
      <c r="B277" s="38" t="str">
        <f t="shared" si="20"/>
        <v>b</v>
      </c>
      <c r="C277" s="65" t="s">
        <v>783</v>
      </c>
      <c r="D277" s="56" t="s">
        <v>784</v>
      </c>
      <c r="E277" s="57"/>
      <c r="F277" s="57"/>
      <c r="G277" s="57"/>
      <c r="H277" s="57"/>
      <c r="I277" s="57">
        <f t="shared" si="21"/>
        <v>0</v>
      </c>
      <c r="J277" s="57"/>
      <c r="K277" s="57"/>
      <c r="L277" s="57">
        <f t="shared" si="22"/>
        <v>0</v>
      </c>
      <c r="M277" s="57"/>
      <c r="N277" s="57"/>
      <c r="O277" s="57">
        <f t="shared" si="19"/>
        <v>0</v>
      </c>
    </row>
    <row r="278" spans="1:15" hidden="1">
      <c r="A278" s="38"/>
      <c r="B278" s="38" t="str">
        <f t="shared" si="20"/>
        <v>b</v>
      </c>
      <c r="C278" s="65" t="s">
        <v>785</v>
      </c>
      <c r="D278" s="56" t="s">
        <v>786</v>
      </c>
      <c r="E278" s="57"/>
      <c r="F278" s="57"/>
      <c r="G278" s="57"/>
      <c r="H278" s="57"/>
      <c r="I278" s="57">
        <f t="shared" si="21"/>
        <v>0</v>
      </c>
      <c r="J278" s="57"/>
      <c r="K278" s="57"/>
      <c r="L278" s="57">
        <f t="shared" si="22"/>
        <v>0</v>
      </c>
      <c r="M278" s="57"/>
      <c r="N278" s="57"/>
      <c r="O278" s="57">
        <f t="shared" si="19"/>
        <v>0</v>
      </c>
    </row>
    <row r="279" spans="1:15" hidden="1">
      <c r="A279" s="38"/>
      <c r="B279" s="38" t="str">
        <f t="shared" si="20"/>
        <v>b</v>
      </c>
      <c r="C279" s="65" t="s">
        <v>787</v>
      </c>
      <c r="D279" s="56" t="s">
        <v>788</v>
      </c>
      <c r="E279" s="57"/>
      <c r="F279" s="57"/>
      <c r="G279" s="57"/>
      <c r="H279" s="57"/>
      <c r="I279" s="57">
        <f t="shared" si="21"/>
        <v>0</v>
      </c>
      <c r="J279" s="57"/>
      <c r="K279" s="57"/>
      <c r="L279" s="57">
        <f t="shared" si="22"/>
        <v>0</v>
      </c>
      <c r="M279" s="57"/>
      <c r="N279" s="57"/>
      <c r="O279" s="57">
        <f t="shared" si="19"/>
        <v>0</v>
      </c>
    </row>
    <row r="280" spans="1:15" hidden="1">
      <c r="A280" s="38"/>
      <c r="B280" s="38" t="str">
        <f t="shared" si="20"/>
        <v>b</v>
      </c>
      <c r="C280" s="65" t="s">
        <v>789</v>
      </c>
      <c r="D280" s="56" t="s">
        <v>790</v>
      </c>
      <c r="E280" s="57"/>
      <c r="F280" s="57"/>
      <c r="G280" s="57"/>
      <c r="H280" s="57"/>
      <c r="I280" s="57">
        <f t="shared" si="21"/>
        <v>0</v>
      </c>
      <c r="J280" s="57"/>
      <c r="K280" s="57"/>
      <c r="L280" s="57">
        <f t="shared" si="22"/>
        <v>0</v>
      </c>
      <c r="M280" s="57"/>
      <c r="N280" s="57"/>
      <c r="O280" s="57">
        <f t="shared" si="19"/>
        <v>0</v>
      </c>
    </row>
    <row r="281" spans="1:15" hidden="1">
      <c r="A281" s="38"/>
      <c r="B281" s="38" t="str">
        <f t="shared" si="20"/>
        <v>b</v>
      </c>
      <c r="C281" s="65" t="s">
        <v>791</v>
      </c>
      <c r="D281" s="56" t="s">
        <v>792</v>
      </c>
      <c r="E281" s="57">
        <f>E282+E283</f>
        <v>0</v>
      </c>
      <c r="F281" s="57">
        <f>F282+F283</f>
        <v>0</v>
      </c>
      <c r="G281" s="57">
        <f>G282+G283</f>
        <v>0</v>
      </c>
      <c r="H281" s="57">
        <f>H282+H283</f>
        <v>0</v>
      </c>
      <c r="I281" s="57">
        <f t="shared" si="21"/>
        <v>0</v>
      </c>
      <c r="J281" s="57">
        <f>J282+J283</f>
        <v>0</v>
      </c>
      <c r="K281" s="57">
        <f>K282+K283</f>
        <v>0</v>
      </c>
      <c r="L281" s="57">
        <f t="shared" si="22"/>
        <v>0</v>
      </c>
      <c r="M281" s="57">
        <f>M282+M283</f>
        <v>0</v>
      </c>
      <c r="N281" s="57">
        <f>N282+N283</f>
        <v>0</v>
      </c>
      <c r="O281" s="57">
        <f t="shared" si="19"/>
        <v>0</v>
      </c>
    </row>
    <row r="282" spans="1:15" hidden="1">
      <c r="A282" s="38"/>
      <c r="B282" s="38" t="str">
        <f t="shared" si="20"/>
        <v>b</v>
      </c>
      <c r="C282" s="66" t="s">
        <v>793</v>
      </c>
      <c r="D282" s="59" t="s">
        <v>794</v>
      </c>
      <c r="E282" s="60"/>
      <c r="F282" s="60"/>
      <c r="G282" s="60"/>
      <c r="H282" s="60"/>
      <c r="I282" s="60">
        <f t="shared" si="21"/>
        <v>0</v>
      </c>
      <c r="J282" s="60"/>
      <c r="K282" s="60"/>
      <c r="L282" s="60">
        <f t="shared" si="22"/>
        <v>0</v>
      </c>
      <c r="M282" s="60"/>
      <c r="N282" s="60"/>
      <c r="O282" s="60">
        <f t="shared" si="19"/>
        <v>0</v>
      </c>
    </row>
    <row r="283" spans="1:15" hidden="1">
      <c r="A283" s="38"/>
      <c r="B283" s="38" t="str">
        <f t="shared" si="20"/>
        <v>b</v>
      </c>
      <c r="C283" s="66" t="s">
        <v>795</v>
      </c>
      <c r="D283" s="59" t="s">
        <v>796</v>
      </c>
      <c r="E283" s="60"/>
      <c r="F283" s="60"/>
      <c r="G283" s="60"/>
      <c r="H283" s="60"/>
      <c r="I283" s="60">
        <f t="shared" si="21"/>
        <v>0</v>
      </c>
      <c r="J283" s="60"/>
      <c r="K283" s="60"/>
      <c r="L283" s="60">
        <f t="shared" si="22"/>
        <v>0</v>
      </c>
      <c r="M283" s="60"/>
      <c r="N283" s="60"/>
      <c r="O283" s="60">
        <f t="shared" si="19"/>
        <v>0</v>
      </c>
    </row>
    <row r="284" spans="1:15" ht="25.5" hidden="1">
      <c r="A284" s="38"/>
      <c r="B284" s="38" t="str">
        <f t="shared" si="20"/>
        <v>b</v>
      </c>
      <c r="C284" s="65" t="s">
        <v>797</v>
      </c>
      <c r="D284" s="56" t="s">
        <v>798</v>
      </c>
      <c r="E284" s="57">
        <f>SUM(E285:E289)</f>
        <v>0</v>
      </c>
      <c r="F284" s="57">
        <f>SUM(F285:F289)</f>
        <v>0</v>
      </c>
      <c r="G284" s="57">
        <f>SUM(G285:G289)</f>
        <v>0</v>
      </c>
      <c r="H284" s="57">
        <f>SUM(H285:H289)</f>
        <v>0</v>
      </c>
      <c r="I284" s="57">
        <f t="shared" si="21"/>
        <v>0</v>
      </c>
      <c r="J284" s="57">
        <f>SUM(J285:J289)</f>
        <v>0</v>
      </c>
      <c r="K284" s="57">
        <f>SUM(K285:K289)</f>
        <v>0</v>
      </c>
      <c r="L284" s="57">
        <f t="shared" si="22"/>
        <v>0</v>
      </c>
      <c r="M284" s="57">
        <f>SUM(M285:M289)</f>
        <v>0</v>
      </c>
      <c r="N284" s="57">
        <f>SUM(N285:N289)</f>
        <v>0</v>
      </c>
      <c r="O284" s="57">
        <f t="shared" si="19"/>
        <v>0</v>
      </c>
    </row>
    <row r="285" spans="1:15" ht="25.5" hidden="1">
      <c r="A285" s="38"/>
      <c r="B285" s="38" t="str">
        <f t="shared" si="20"/>
        <v>b</v>
      </c>
      <c r="C285" s="66" t="s">
        <v>799</v>
      </c>
      <c r="D285" s="59" t="s">
        <v>800</v>
      </c>
      <c r="E285" s="60"/>
      <c r="F285" s="60"/>
      <c r="G285" s="60"/>
      <c r="H285" s="60"/>
      <c r="I285" s="60">
        <f t="shared" si="21"/>
        <v>0</v>
      </c>
      <c r="J285" s="60"/>
      <c r="K285" s="60"/>
      <c r="L285" s="60">
        <f t="shared" si="22"/>
        <v>0</v>
      </c>
      <c r="M285" s="60"/>
      <c r="N285" s="60"/>
      <c r="O285" s="60">
        <f t="shared" si="19"/>
        <v>0</v>
      </c>
    </row>
    <row r="286" spans="1:15" ht="25.5" hidden="1">
      <c r="A286" s="38"/>
      <c r="B286" s="38" t="str">
        <f t="shared" si="20"/>
        <v>b</v>
      </c>
      <c r="C286" s="66" t="s">
        <v>801</v>
      </c>
      <c r="D286" s="59" t="s">
        <v>802</v>
      </c>
      <c r="E286" s="60"/>
      <c r="F286" s="60"/>
      <c r="G286" s="60"/>
      <c r="H286" s="60"/>
      <c r="I286" s="60">
        <f t="shared" si="21"/>
        <v>0</v>
      </c>
      <c r="J286" s="60"/>
      <c r="K286" s="60"/>
      <c r="L286" s="60">
        <f t="shared" si="22"/>
        <v>0</v>
      </c>
      <c r="M286" s="60"/>
      <c r="N286" s="60"/>
      <c r="O286" s="60">
        <f t="shared" si="19"/>
        <v>0</v>
      </c>
    </row>
    <row r="287" spans="1:15" hidden="1">
      <c r="A287" s="38"/>
      <c r="B287" s="38" t="str">
        <f t="shared" si="20"/>
        <v>b</v>
      </c>
      <c r="C287" s="66" t="s">
        <v>803</v>
      </c>
      <c r="D287" s="59" t="s">
        <v>804</v>
      </c>
      <c r="E287" s="60"/>
      <c r="F287" s="60"/>
      <c r="G287" s="60"/>
      <c r="H287" s="60"/>
      <c r="I287" s="60">
        <f t="shared" si="21"/>
        <v>0</v>
      </c>
      <c r="J287" s="60"/>
      <c r="K287" s="60"/>
      <c r="L287" s="60">
        <f t="shared" si="22"/>
        <v>0</v>
      </c>
      <c r="M287" s="60"/>
      <c r="N287" s="60"/>
      <c r="O287" s="60">
        <f t="shared" si="19"/>
        <v>0</v>
      </c>
    </row>
    <row r="288" spans="1:15" ht="25.5" hidden="1">
      <c r="A288" s="38"/>
      <c r="B288" s="38" t="str">
        <f t="shared" si="20"/>
        <v>b</v>
      </c>
      <c r="C288" s="66" t="s">
        <v>805</v>
      </c>
      <c r="D288" s="59" t="s">
        <v>806</v>
      </c>
      <c r="E288" s="60"/>
      <c r="F288" s="60"/>
      <c r="G288" s="60"/>
      <c r="H288" s="60"/>
      <c r="I288" s="60">
        <f t="shared" si="21"/>
        <v>0</v>
      </c>
      <c r="J288" s="60"/>
      <c r="K288" s="60"/>
      <c r="L288" s="60">
        <f t="shared" si="22"/>
        <v>0</v>
      </c>
      <c r="M288" s="60"/>
      <c r="N288" s="60"/>
      <c r="O288" s="60">
        <f t="shared" si="19"/>
        <v>0</v>
      </c>
    </row>
    <row r="289" spans="1:15" ht="25.5" hidden="1">
      <c r="A289" s="38"/>
      <c r="B289" s="38" t="str">
        <f t="shared" si="20"/>
        <v>b</v>
      </c>
      <c r="C289" s="66" t="s">
        <v>807</v>
      </c>
      <c r="D289" s="59" t="s">
        <v>808</v>
      </c>
      <c r="E289" s="60"/>
      <c r="F289" s="60"/>
      <c r="G289" s="60"/>
      <c r="H289" s="60"/>
      <c r="I289" s="60">
        <f t="shared" si="21"/>
        <v>0</v>
      </c>
      <c r="J289" s="60"/>
      <c r="K289" s="60"/>
      <c r="L289" s="60">
        <f t="shared" si="22"/>
        <v>0</v>
      </c>
      <c r="M289" s="60"/>
      <c r="N289" s="60"/>
      <c r="O289" s="60">
        <f t="shared" si="19"/>
        <v>0</v>
      </c>
    </row>
    <row r="290" spans="1:15" ht="25.5" hidden="1">
      <c r="A290" s="38"/>
      <c r="B290" s="38" t="str">
        <f t="shared" si="20"/>
        <v>b</v>
      </c>
      <c r="C290" s="65" t="s">
        <v>809</v>
      </c>
      <c r="D290" s="56" t="s">
        <v>810</v>
      </c>
      <c r="E290" s="57">
        <f>SUM(E291:E292)</f>
        <v>0</v>
      </c>
      <c r="F290" s="57">
        <f>SUM(F291:F292)</f>
        <v>0</v>
      </c>
      <c r="G290" s="57">
        <f>SUM(G291:G292)</f>
        <v>0</v>
      </c>
      <c r="H290" s="57">
        <f>SUM(H291:H292)</f>
        <v>0</v>
      </c>
      <c r="I290" s="57">
        <f t="shared" si="21"/>
        <v>0</v>
      </c>
      <c r="J290" s="57">
        <f>SUM(J291:J292)</f>
        <v>0</v>
      </c>
      <c r="K290" s="57">
        <f>SUM(K291:K292)</f>
        <v>0</v>
      </c>
      <c r="L290" s="57">
        <f t="shared" si="22"/>
        <v>0</v>
      </c>
      <c r="M290" s="57">
        <f>SUM(M291:M292)</f>
        <v>0</v>
      </c>
      <c r="N290" s="57">
        <f>SUM(N291:N292)</f>
        <v>0</v>
      </c>
      <c r="O290" s="57">
        <f t="shared" si="19"/>
        <v>0</v>
      </c>
    </row>
    <row r="291" spans="1:15" hidden="1">
      <c r="A291" s="38"/>
      <c r="B291" s="38" t="str">
        <f t="shared" si="20"/>
        <v>b</v>
      </c>
      <c r="C291" s="66" t="s">
        <v>811</v>
      </c>
      <c r="D291" s="59" t="s">
        <v>812</v>
      </c>
      <c r="E291" s="60"/>
      <c r="F291" s="60"/>
      <c r="G291" s="60"/>
      <c r="H291" s="60"/>
      <c r="I291" s="60">
        <f t="shared" si="21"/>
        <v>0</v>
      </c>
      <c r="J291" s="60"/>
      <c r="K291" s="60"/>
      <c r="L291" s="60">
        <f t="shared" si="22"/>
        <v>0</v>
      </c>
      <c r="M291" s="60"/>
      <c r="N291" s="60"/>
      <c r="O291" s="60">
        <f t="shared" si="19"/>
        <v>0</v>
      </c>
    </row>
    <row r="292" spans="1:15" hidden="1">
      <c r="A292" s="38"/>
      <c r="B292" s="38" t="str">
        <f t="shared" si="20"/>
        <v>b</v>
      </c>
      <c r="C292" s="66" t="s">
        <v>813</v>
      </c>
      <c r="D292" s="59" t="s">
        <v>814</v>
      </c>
      <c r="E292" s="60"/>
      <c r="F292" s="60"/>
      <c r="G292" s="60"/>
      <c r="H292" s="60"/>
      <c r="I292" s="60">
        <f t="shared" si="21"/>
        <v>0</v>
      </c>
      <c r="J292" s="60"/>
      <c r="K292" s="60"/>
      <c r="L292" s="60">
        <f t="shared" si="22"/>
        <v>0</v>
      </c>
      <c r="M292" s="60"/>
      <c r="N292" s="60"/>
      <c r="O292" s="60">
        <f t="shared" si="19"/>
        <v>0</v>
      </c>
    </row>
    <row r="293" spans="1:15" hidden="1">
      <c r="A293" s="38"/>
      <c r="B293" s="38" t="str">
        <f t="shared" si="20"/>
        <v>b</v>
      </c>
      <c r="C293" s="65" t="s">
        <v>815</v>
      </c>
      <c r="D293" s="56" t="s">
        <v>816</v>
      </c>
      <c r="E293" s="57">
        <f>SUM(E294:E295)</f>
        <v>0</v>
      </c>
      <c r="F293" s="57">
        <f>SUM(F294:F295)</f>
        <v>0</v>
      </c>
      <c r="G293" s="57">
        <f>SUM(G294:G295)</f>
        <v>0</v>
      </c>
      <c r="H293" s="57">
        <f>SUM(H294:H295)</f>
        <v>0</v>
      </c>
      <c r="I293" s="57">
        <f t="shared" si="21"/>
        <v>0</v>
      </c>
      <c r="J293" s="57">
        <f>SUM(J294:J295)</f>
        <v>0</v>
      </c>
      <c r="K293" s="57">
        <f>SUM(K294:K295)</f>
        <v>0</v>
      </c>
      <c r="L293" s="57">
        <f t="shared" si="22"/>
        <v>0</v>
      </c>
      <c r="M293" s="57">
        <f>SUM(M294:M295)</f>
        <v>0</v>
      </c>
      <c r="N293" s="57">
        <f>SUM(N294:N295)</f>
        <v>0</v>
      </c>
      <c r="O293" s="57">
        <f t="shared" si="19"/>
        <v>0</v>
      </c>
    </row>
    <row r="294" spans="1:15" hidden="1">
      <c r="A294" s="38"/>
      <c r="B294" s="38" t="str">
        <f t="shared" si="20"/>
        <v>b</v>
      </c>
      <c r="C294" s="66" t="s">
        <v>817</v>
      </c>
      <c r="D294" s="59" t="s">
        <v>818</v>
      </c>
      <c r="E294" s="60"/>
      <c r="F294" s="60"/>
      <c r="G294" s="60"/>
      <c r="H294" s="60"/>
      <c r="I294" s="60">
        <f t="shared" si="21"/>
        <v>0</v>
      </c>
      <c r="J294" s="60"/>
      <c r="K294" s="60"/>
      <c r="L294" s="60">
        <f t="shared" si="22"/>
        <v>0</v>
      </c>
      <c r="M294" s="60"/>
      <c r="N294" s="60"/>
      <c r="O294" s="60">
        <f t="shared" si="19"/>
        <v>0</v>
      </c>
    </row>
    <row r="295" spans="1:15" hidden="1">
      <c r="A295" s="38"/>
      <c r="B295" s="38" t="str">
        <f t="shared" si="20"/>
        <v>b</v>
      </c>
      <c r="C295" s="66" t="s">
        <v>819</v>
      </c>
      <c r="D295" s="59" t="s">
        <v>820</v>
      </c>
      <c r="E295" s="60"/>
      <c r="F295" s="60"/>
      <c r="G295" s="60"/>
      <c r="H295" s="60"/>
      <c r="I295" s="60">
        <f t="shared" si="21"/>
        <v>0</v>
      </c>
      <c r="J295" s="60"/>
      <c r="K295" s="60"/>
      <c r="L295" s="60">
        <f t="shared" si="22"/>
        <v>0</v>
      </c>
      <c r="M295" s="60"/>
      <c r="N295" s="60"/>
      <c r="O295" s="60">
        <f t="shared" si="19"/>
        <v>0</v>
      </c>
    </row>
    <row r="296" spans="1:15" hidden="1">
      <c r="A296" s="89"/>
      <c r="B296" s="38" t="str">
        <f t="shared" si="20"/>
        <v>b</v>
      </c>
      <c r="C296" s="64">
        <v>32.200000000000003</v>
      </c>
      <c r="D296" s="53" t="s">
        <v>821</v>
      </c>
      <c r="E296" s="54">
        <f>E297+E300+E301+E302+E303+E306+E312+E315</f>
        <v>0</v>
      </c>
      <c r="F296" s="54">
        <f>F297+F300+F301+F302+F303+F306+F312+F315</f>
        <v>0</v>
      </c>
      <c r="G296" s="54">
        <f>G297+G300+G301+G302+G303+G306+G312+G315</f>
        <v>0</v>
      </c>
      <c r="H296" s="54">
        <f>H297+H300+H301+H302+H303+H306+H312+H315</f>
        <v>0</v>
      </c>
      <c r="I296" s="54">
        <f t="shared" si="21"/>
        <v>0</v>
      </c>
      <c r="J296" s="54">
        <f>J297+J300+J301+J302+J303+J306+J312+J315</f>
        <v>0</v>
      </c>
      <c r="K296" s="54">
        <f>K297+K300+K301+K302+K303+K306+K312+K315</f>
        <v>0</v>
      </c>
      <c r="L296" s="54">
        <f t="shared" si="22"/>
        <v>0</v>
      </c>
      <c r="M296" s="54">
        <f>M297+M300+M301+M302+M303+M306+M312+M315</f>
        <v>0</v>
      </c>
      <c r="N296" s="54">
        <f>N297+N300+N301+N302+N303+N306+N312+N315</f>
        <v>0</v>
      </c>
      <c r="O296" s="54">
        <f t="shared" si="19"/>
        <v>0</v>
      </c>
    </row>
    <row r="297" spans="1:15" ht="25.5" hidden="1">
      <c r="A297" s="89"/>
      <c r="B297" s="38" t="str">
        <f t="shared" si="20"/>
        <v>b</v>
      </c>
      <c r="C297" s="65" t="s">
        <v>822</v>
      </c>
      <c r="D297" s="56" t="s">
        <v>823</v>
      </c>
      <c r="E297" s="57">
        <f>SUM(E298:E299)</f>
        <v>0</v>
      </c>
      <c r="F297" s="57">
        <f>SUM(F298:F299)</f>
        <v>0</v>
      </c>
      <c r="G297" s="57">
        <f>SUM(G298:G299)</f>
        <v>0</v>
      </c>
      <c r="H297" s="57">
        <f>SUM(H298:H299)</f>
        <v>0</v>
      </c>
      <c r="I297" s="57">
        <f t="shared" si="21"/>
        <v>0</v>
      </c>
      <c r="J297" s="57">
        <f>SUM(J298:J299)</f>
        <v>0</v>
      </c>
      <c r="K297" s="57">
        <f>SUM(K298:K299)</f>
        <v>0</v>
      </c>
      <c r="L297" s="57">
        <f t="shared" si="22"/>
        <v>0</v>
      </c>
      <c r="M297" s="57">
        <f>SUM(M298:M299)</f>
        <v>0</v>
      </c>
      <c r="N297" s="57">
        <f>SUM(N298:N299)</f>
        <v>0</v>
      </c>
      <c r="O297" s="57">
        <f t="shared" si="19"/>
        <v>0</v>
      </c>
    </row>
    <row r="298" spans="1:15" hidden="1">
      <c r="A298" s="89"/>
      <c r="B298" s="38" t="str">
        <f t="shared" si="20"/>
        <v>b</v>
      </c>
      <c r="C298" s="66" t="s">
        <v>824</v>
      </c>
      <c r="D298" s="59" t="s">
        <v>825</v>
      </c>
      <c r="E298" s="60"/>
      <c r="F298" s="60"/>
      <c r="G298" s="60"/>
      <c r="H298" s="60"/>
      <c r="I298" s="60">
        <f t="shared" si="21"/>
        <v>0</v>
      </c>
      <c r="J298" s="60"/>
      <c r="K298" s="60"/>
      <c r="L298" s="60">
        <f t="shared" si="22"/>
        <v>0</v>
      </c>
      <c r="M298" s="60"/>
      <c r="N298" s="60"/>
      <c r="O298" s="60">
        <f t="shared" si="19"/>
        <v>0</v>
      </c>
    </row>
    <row r="299" spans="1:15" hidden="1">
      <c r="A299" s="89"/>
      <c r="B299" s="38" t="str">
        <f t="shared" si="20"/>
        <v>b</v>
      </c>
      <c r="C299" s="66" t="s">
        <v>826</v>
      </c>
      <c r="D299" s="59" t="s">
        <v>827</v>
      </c>
      <c r="E299" s="60"/>
      <c r="F299" s="60"/>
      <c r="G299" s="60"/>
      <c r="H299" s="60"/>
      <c r="I299" s="60">
        <f t="shared" si="21"/>
        <v>0</v>
      </c>
      <c r="J299" s="60"/>
      <c r="K299" s="60"/>
      <c r="L299" s="60">
        <f t="shared" si="22"/>
        <v>0</v>
      </c>
      <c r="M299" s="60"/>
      <c r="N299" s="60"/>
      <c r="O299" s="60">
        <f t="shared" si="19"/>
        <v>0</v>
      </c>
    </row>
    <row r="300" spans="1:15" hidden="1">
      <c r="A300" s="38"/>
      <c r="B300" s="38" t="str">
        <f t="shared" si="20"/>
        <v>b</v>
      </c>
      <c r="C300" s="65" t="s">
        <v>828</v>
      </c>
      <c r="D300" s="56" t="s">
        <v>786</v>
      </c>
      <c r="E300" s="57"/>
      <c r="F300" s="57"/>
      <c r="G300" s="57"/>
      <c r="H300" s="57"/>
      <c r="I300" s="57">
        <f t="shared" si="21"/>
        <v>0</v>
      </c>
      <c r="J300" s="57"/>
      <c r="K300" s="57"/>
      <c r="L300" s="57">
        <f t="shared" si="22"/>
        <v>0</v>
      </c>
      <c r="M300" s="57"/>
      <c r="N300" s="57"/>
      <c r="O300" s="57">
        <f t="shared" si="19"/>
        <v>0</v>
      </c>
    </row>
    <row r="301" spans="1:15" hidden="1">
      <c r="A301" s="38"/>
      <c r="B301" s="38" t="str">
        <f t="shared" si="20"/>
        <v>b</v>
      </c>
      <c r="C301" s="65" t="s">
        <v>829</v>
      </c>
      <c r="D301" s="56" t="s">
        <v>788</v>
      </c>
      <c r="E301" s="57"/>
      <c r="F301" s="57"/>
      <c r="G301" s="57"/>
      <c r="H301" s="57"/>
      <c r="I301" s="57">
        <f t="shared" si="21"/>
        <v>0</v>
      </c>
      <c r="J301" s="57"/>
      <c r="K301" s="57"/>
      <c r="L301" s="57">
        <f t="shared" si="22"/>
        <v>0</v>
      </c>
      <c r="M301" s="57"/>
      <c r="N301" s="57"/>
      <c r="O301" s="57">
        <f t="shared" si="19"/>
        <v>0</v>
      </c>
    </row>
    <row r="302" spans="1:15" hidden="1">
      <c r="A302" s="38"/>
      <c r="B302" s="38" t="str">
        <f t="shared" si="20"/>
        <v>b</v>
      </c>
      <c r="C302" s="65" t="s">
        <v>830</v>
      </c>
      <c r="D302" s="56" t="s">
        <v>831</v>
      </c>
      <c r="E302" s="57"/>
      <c r="F302" s="57"/>
      <c r="G302" s="57"/>
      <c r="H302" s="57"/>
      <c r="I302" s="57">
        <f t="shared" si="21"/>
        <v>0</v>
      </c>
      <c r="J302" s="57"/>
      <c r="K302" s="57"/>
      <c r="L302" s="57">
        <f t="shared" si="22"/>
        <v>0</v>
      </c>
      <c r="M302" s="57"/>
      <c r="N302" s="57"/>
      <c r="O302" s="57">
        <f t="shared" si="19"/>
        <v>0</v>
      </c>
    </row>
    <row r="303" spans="1:15" hidden="1">
      <c r="A303" s="38"/>
      <c r="B303" s="38" t="str">
        <f t="shared" si="20"/>
        <v>b</v>
      </c>
      <c r="C303" s="65" t="s">
        <v>832</v>
      </c>
      <c r="D303" s="56" t="s">
        <v>833</v>
      </c>
      <c r="E303" s="57">
        <f>SUM(E304:E305)</f>
        <v>0</v>
      </c>
      <c r="F303" s="57">
        <f>SUM(F304:F305)</f>
        <v>0</v>
      </c>
      <c r="G303" s="57">
        <f>SUM(G304:G305)</f>
        <v>0</v>
      </c>
      <c r="H303" s="57">
        <f>SUM(H304:H305)</f>
        <v>0</v>
      </c>
      <c r="I303" s="57">
        <f t="shared" si="21"/>
        <v>0</v>
      </c>
      <c r="J303" s="57">
        <f>SUM(J304:J305)</f>
        <v>0</v>
      </c>
      <c r="K303" s="57">
        <f>SUM(K304:K305)</f>
        <v>0</v>
      </c>
      <c r="L303" s="57">
        <f t="shared" si="22"/>
        <v>0</v>
      </c>
      <c r="M303" s="57">
        <f>SUM(M304:M305)</f>
        <v>0</v>
      </c>
      <c r="N303" s="57">
        <f>SUM(N304:N305)</f>
        <v>0</v>
      </c>
      <c r="O303" s="57">
        <f t="shared" si="19"/>
        <v>0</v>
      </c>
    </row>
    <row r="304" spans="1:15" hidden="1">
      <c r="A304" s="38"/>
      <c r="B304" s="38" t="str">
        <f t="shared" si="20"/>
        <v>b</v>
      </c>
      <c r="C304" s="66" t="s">
        <v>834</v>
      </c>
      <c r="D304" s="59" t="s">
        <v>794</v>
      </c>
      <c r="E304" s="60"/>
      <c r="F304" s="60"/>
      <c r="G304" s="60"/>
      <c r="H304" s="60"/>
      <c r="I304" s="60">
        <f t="shared" si="21"/>
        <v>0</v>
      </c>
      <c r="J304" s="60"/>
      <c r="K304" s="60"/>
      <c r="L304" s="60">
        <f t="shared" si="22"/>
        <v>0</v>
      </c>
      <c r="M304" s="60"/>
      <c r="N304" s="60"/>
      <c r="O304" s="60">
        <f t="shared" si="19"/>
        <v>0</v>
      </c>
    </row>
    <row r="305" spans="1:15" hidden="1">
      <c r="A305" s="38"/>
      <c r="B305" s="38" t="str">
        <f t="shared" si="20"/>
        <v>b</v>
      </c>
      <c r="C305" s="66" t="s">
        <v>835</v>
      </c>
      <c r="D305" s="59" t="s">
        <v>796</v>
      </c>
      <c r="E305" s="60"/>
      <c r="F305" s="60"/>
      <c r="G305" s="60"/>
      <c r="H305" s="60"/>
      <c r="I305" s="60">
        <f t="shared" si="21"/>
        <v>0</v>
      </c>
      <c r="J305" s="60"/>
      <c r="K305" s="60"/>
      <c r="L305" s="60">
        <f t="shared" si="22"/>
        <v>0</v>
      </c>
      <c r="M305" s="60"/>
      <c r="N305" s="60"/>
      <c r="O305" s="60">
        <f t="shared" si="19"/>
        <v>0</v>
      </c>
    </row>
    <row r="306" spans="1:15" ht="38.25" hidden="1">
      <c r="A306" s="38"/>
      <c r="B306" s="38" t="str">
        <f t="shared" si="20"/>
        <v>b</v>
      </c>
      <c r="C306" s="65" t="s">
        <v>836</v>
      </c>
      <c r="D306" s="56" t="s">
        <v>837</v>
      </c>
      <c r="E306" s="57">
        <f>SUM(E307:E311)</f>
        <v>0</v>
      </c>
      <c r="F306" s="57">
        <f>SUM(F307:F311)</f>
        <v>0</v>
      </c>
      <c r="G306" s="57">
        <f>SUM(G307:G311)</f>
        <v>0</v>
      </c>
      <c r="H306" s="57">
        <f>SUM(H307:H311)</f>
        <v>0</v>
      </c>
      <c r="I306" s="57">
        <f t="shared" si="21"/>
        <v>0</v>
      </c>
      <c r="J306" s="57">
        <f>SUM(J307:J311)</f>
        <v>0</v>
      </c>
      <c r="K306" s="57">
        <f>SUM(K307:K311)</f>
        <v>0</v>
      </c>
      <c r="L306" s="57">
        <f t="shared" si="22"/>
        <v>0</v>
      </c>
      <c r="M306" s="57">
        <f>SUM(M307:M311)</f>
        <v>0</v>
      </c>
      <c r="N306" s="57">
        <f>SUM(N307:N311)</f>
        <v>0</v>
      </c>
      <c r="O306" s="57">
        <f t="shared" si="19"/>
        <v>0</v>
      </c>
    </row>
    <row r="307" spans="1:15" ht="25.5" hidden="1">
      <c r="A307" s="38"/>
      <c r="B307" s="38" t="str">
        <f t="shared" si="20"/>
        <v>b</v>
      </c>
      <c r="C307" s="66" t="s">
        <v>838</v>
      </c>
      <c r="D307" s="59" t="s">
        <v>800</v>
      </c>
      <c r="E307" s="60"/>
      <c r="F307" s="60"/>
      <c r="G307" s="60"/>
      <c r="H307" s="60"/>
      <c r="I307" s="60">
        <f t="shared" si="21"/>
        <v>0</v>
      </c>
      <c r="J307" s="60"/>
      <c r="K307" s="60"/>
      <c r="L307" s="60">
        <f t="shared" si="22"/>
        <v>0</v>
      </c>
      <c r="M307" s="60"/>
      <c r="N307" s="60"/>
      <c r="O307" s="60">
        <f t="shared" si="19"/>
        <v>0</v>
      </c>
    </row>
    <row r="308" spans="1:15" ht="25.5" hidden="1">
      <c r="A308" s="38"/>
      <c r="B308" s="38" t="str">
        <f t="shared" si="20"/>
        <v>b</v>
      </c>
      <c r="C308" s="66" t="s">
        <v>839</v>
      </c>
      <c r="D308" s="59" t="s">
        <v>802</v>
      </c>
      <c r="E308" s="60"/>
      <c r="F308" s="60"/>
      <c r="G308" s="60"/>
      <c r="H308" s="60"/>
      <c r="I308" s="60">
        <f t="shared" si="21"/>
        <v>0</v>
      </c>
      <c r="J308" s="60"/>
      <c r="K308" s="60"/>
      <c r="L308" s="60">
        <f t="shared" si="22"/>
        <v>0</v>
      </c>
      <c r="M308" s="60"/>
      <c r="N308" s="60"/>
      <c r="O308" s="60">
        <f t="shared" si="19"/>
        <v>0</v>
      </c>
    </row>
    <row r="309" spans="1:15" hidden="1">
      <c r="A309" s="38"/>
      <c r="B309" s="38" t="str">
        <f t="shared" si="20"/>
        <v>b</v>
      </c>
      <c r="C309" s="66" t="s">
        <v>840</v>
      </c>
      <c r="D309" s="59" t="s">
        <v>804</v>
      </c>
      <c r="E309" s="60"/>
      <c r="F309" s="60"/>
      <c r="G309" s="60"/>
      <c r="H309" s="60"/>
      <c r="I309" s="60">
        <f t="shared" si="21"/>
        <v>0</v>
      </c>
      <c r="J309" s="60"/>
      <c r="K309" s="60"/>
      <c r="L309" s="60">
        <f t="shared" si="22"/>
        <v>0</v>
      </c>
      <c r="M309" s="60"/>
      <c r="N309" s="60"/>
      <c r="O309" s="60">
        <f t="shared" si="19"/>
        <v>0</v>
      </c>
    </row>
    <row r="310" spans="1:15" ht="25.5" hidden="1">
      <c r="A310" s="38"/>
      <c r="B310" s="38" t="str">
        <f t="shared" si="20"/>
        <v>b</v>
      </c>
      <c r="C310" s="66" t="s">
        <v>841</v>
      </c>
      <c r="D310" s="59" t="s">
        <v>806</v>
      </c>
      <c r="E310" s="60"/>
      <c r="F310" s="60"/>
      <c r="G310" s="60"/>
      <c r="H310" s="60"/>
      <c r="I310" s="60">
        <f t="shared" si="21"/>
        <v>0</v>
      </c>
      <c r="J310" s="60"/>
      <c r="K310" s="60"/>
      <c r="L310" s="60">
        <f t="shared" si="22"/>
        <v>0</v>
      </c>
      <c r="M310" s="60"/>
      <c r="N310" s="60"/>
      <c r="O310" s="60">
        <f t="shared" si="19"/>
        <v>0</v>
      </c>
    </row>
    <row r="311" spans="1:15" ht="25.5" hidden="1">
      <c r="A311" s="38"/>
      <c r="B311" s="38" t="str">
        <f t="shared" si="20"/>
        <v>b</v>
      </c>
      <c r="C311" s="66" t="s">
        <v>842</v>
      </c>
      <c r="D311" s="59" t="s">
        <v>843</v>
      </c>
      <c r="E311" s="60"/>
      <c r="F311" s="60"/>
      <c r="G311" s="60"/>
      <c r="H311" s="60"/>
      <c r="I311" s="60">
        <f t="shared" si="21"/>
        <v>0</v>
      </c>
      <c r="J311" s="60"/>
      <c r="K311" s="60"/>
      <c r="L311" s="60">
        <f t="shared" si="22"/>
        <v>0</v>
      </c>
      <c r="M311" s="60"/>
      <c r="N311" s="60"/>
      <c r="O311" s="60">
        <f t="shared" si="19"/>
        <v>0</v>
      </c>
    </row>
    <row r="312" spans="1:15" hidden="1">
      <c r="A312" s="38"/>
      <c r="B312" s="38" t="str">
        <f t="shared" si="20"/>
        <v>b</v>
      </c>
      <c r="C312" s="65" t="s">
        <v>844</v>
      </c>
      <c r="D312" s="56" t="s">
        <v>812</v>
      </c>
      <c r="E312" s="57">
        <f>SUM(E313:E314)</f>
        <v>0</v>
      </c>
      <c r="F312" s="57">
        <f>SUM(F313:F314)</f>
        <v>0</v>
      </c>
      <c r="G312" s="57">
        <f>SUM(G313:G314)</f>
        <v>0</v>
      </c>
      <c r="H312" s="57">
        <f>SUM(H313:H314)</f>
        <v>0</v>
      </c>
      <c r="I312" s="57">
        <f t="shared" si="21"/>
        <v>0</v>
      </c>
      <c r="J312" s="57">
        <f>SUM(J313:J314)</f>
        <v>0</v>
      </c>
      <c r="K312" s="57">
        <f>SUM(K313:K314)</f>
        <v>0</v>
      </c>
      <c r="L312" s="57">
        <f t="shared" si="22"/>
        <v>0</v>
      </c>
      <c r="M312" s="57">
        <f>SUM(M313:M314)</f>
        <v>0</v>
      </c>
      <c r="N312" s="57">
        <f>SUM(N313:N314)</f>
        <v>0</v>
      </c>
      <c r="O312" s="57">
        <f t="shared" si="19"/>
        <v>0</v>
      </c>
    </row>
    <row r="313" spans="1:15" hidden="1">
      <c r="A313" s="38"/>
      <c r="B313" s="38" t="str">
        <f t="shared" si="20"/>
        <v>b</v>
      </c>
      <c r="C313" s="66" t="s">
        <v>845</v>
      </c>
      <c r="D313" s="59" t="s">
        <v>812</v>
      </c>
      <c r="E313" s="60"/>
      <c r="F313" s="60"/>
      <c r="G313" s="60"/>
      <c r="H313" s="60"/>
      <c r="I313" s="60">
        <f t="shared" si="21"/>
        <v>0</v>
      </c>
      <c r="J313" s="60"/>
      <c r="K313" s="60"/>
      <c r="L313" s="60">
        <f t="shared" si="22"/>
        <v>0</v>
      </c>
      <c r="M313" s="60"/>
      <c r="N313" s="60"/>
      <c r="O313" s="60">
        <f t="shared" si="19"/>
        <v>0</v>
      </c>
    </row>
    <row r="314" spans="1:15" hidden="1">
      <c r="A314" s="38"/>
      <c r="B314" s="38" t="str">
        <f t="shared" si="20"/>
        <v>b</v>
      </c>
      <c r="C314" s="66" t="s">
        <v>846</v>
      </c>
      <c r="D314" s="59" t="s">
        <v>814</v>
      </c>
      <c r="E314" s="60"/>
      <c r="F314" s="60"/>
      <c r="G314" s="60"/>
      <c r="H314" s="60"/>
      <c r="I314" s="60">
        <f t="shared" si="21"/>
        <v>0</v>
      </c>
      <c r="J314" s="60"/>
      <c r="K314" s="60"/>
      <c r="L314" s="60">
        <f t="shared" si="22"/>
        <v>0</v>
      </c>
      <c r="M314" s="60"/>
      <c r="N314" s="60"/>
      <c r="O314" s="60">
        <f t="shared" si="19"/>
        <v>0</v>
      </c>
    </row>
    <row r="315" spans="1:15" hidden="1">
      <c r="A315" s="38"/>
      <c r="B315" s="38" t="str">
        <f t="shared" si="20"/>
        <v>b</v>
      </c>
      <c r="C315" s="65" t="s">
        <v>847</v>
      </c>
      <c r="D315" s="56" t="s">
        <v>816</v>
      </c>
      <c r="E315" s="57">
        <f>SUM(E316:E317)</f>
        <v>0</v>
      </c>
      <c r="F315" s="57">
        <f>SUM(F316:F317)</f>
        <v>0</v>
      </c>
      <c r="G315" s="57">
        <f>SUM(G316:G317)</f>
        <v>0</v>
      </c>
      <c r="H315" s="57">
        <f>SUM(H316:H317)</f>
        <v>0</v>
      </c>
      <c r="I315" s="57">
        <f t="shared" si="21"/>
        <v>0</v>
      </c>
      <c r="J315" s="57">
        <f>SUM(J316:J317)</f>
        <v>0</v>
      </c>
      <c r="K315" s="57">
        <f>SUM(K316:K317)</f>
        <v>0</v>
      </c>
      <c r="L315" s="57">
        <f t="shared" si="22"/>
        <v>0</v>
      </c>
      <c r="M315" s="57">
        <f>SUM(M316:M317)</f>
        <v>0</v>
      </c>
      <c r="N315" s="57">
        <f>SUM(N316:N317)</f>
        <v>0</v>
      </c>
      <c r="O315" s="57">
        <f t="shared" si="19"/>
        <v>0</v>
      </c>
    </row>
    <row r="316" spans="1:15" hidden="1">
      <c r="A316" s="38"/>
      <c r="B316" s="38" t="str">
        <f t="shared" si="20"/>
        <v>b</v>
      </c>
      <c r="C316" s="66" t="s">
        <v>817</v>
      </c>
      <c r="D316" s="59" t="s">
        <v>818</v>
      </c>
      <c r="E316" s="60"/>
      <c r="F316" s="60"/>
      <c r="G316" s="60"/>
      <c r="H316" s="60"/>
      <c r="I316" s="60">
        <f t="shared" si="21"/>
        <v>0</v>
      </c>
      <c r="J316" s="60"/>
      <c r="K316" s="60"/>
      <c r="L316" s="60">
        <f t="shared" si="22"/>
        <v>0</v>
      </c>
      <c r="M316" s="60"/>
      <c r="N316" s="60"/>
      <c r="O316" s="60">
        <f t="shared" si="19"/>
        <v>0</v>
      </c>
    </row>
    <row r="317" spans="1:15" hidden="1">
      <c r="A317" s="38"/>
      <c r="B317" s="38" t="str">
        <f t="shared" si="20"/>
        <v>b</v>
      </c>
      <c r="C317" s="66" t="s">
        <v>819</v>
      </c>
      <c r="D317" s="59" t="s">
        <v>820</v>
      </c>
      <c r="E317" s="60"/>
      <c r="F317" s="60"/>
      <c r="G317" s="60"/>
      <c r="H317" s="60"/>
      <c r="I317" s="60">
        <f t="shared" si="21"/>
        <v>0</v>
      </c>
      <c r="J317" s="60"/>
      <c r="K317" s="60"/>
      <c r="L317" s="60">
        <f t="shared" si="22"/>
        <v>0</v>
      </c>
      <c r="M317" s="60"/>
      <c r="N317" s="60"/>
      <c r="O317" s="60">
        <f t="shared" si="19"/>
        <v>0</v>
      </c>
    </row>
    <row r="318" spans="1:15" hidden="1">
      <c r="A318" s="38" t="s">
        <v>282</v>
      </c>
      <c r="B318" s="38" t="str">
        <f t="shared" si="20"/>
        <v>b</v>
      </c>
      <c r="C318" s="85">
        <v>33</v>
      </c>
      <c r="D318" s="50" t="s">
        <v>848</v>
      </c>
      <c r="E318" s="51">
        <f>E319+E338</f>
        <v>0</v>
      </c>
      <c r="F318" s="51">
        <f>F319+F338</f>
        <v>0</v>
      </c>
      <c r="G318" s="51">
        <f>G319+G338</f>
        <v>0</v>
      </c>
      <c r="H318" s="51">
        <f>H319+H338</f>
        <v>0</v>
      </c>
      <c r="I318" s="51">
        <f t="shared" si="21"/>
        <v>0</v>
      </c>
      <c r="J318" s="51">
        <f>J319+J338</f>
        <v>0</v>
      </c>
      <c r="K318" s="51">
        <f>K319+K338</f>
        <v>0</v>
      </c>
      <c r="L318" s="51">
        <f t="shared" si="22"/>
        <v>0</v>
      </c>
      <c r="M318" s="51">
        <f>M319+M338</f>
        <v>0</v>
      </c>
      <c r="N318" s="51">
        <f>N319+N338</f>
        <v>0</v>
      </c>
      <c r="O318" s="51">
        <f t="shared" si="19"/>
        <v>0</v>
      </c>
    </row>
    <row r="319" spans="1:15" hidden="1">
      <c r="A319" s="89"/>
      <c r="B319" s="38" t="str">
        <f t="shared" si="20"/>
        <v>b</v>
      </c>
      <c r="C319" s="64">
        <v>33.1</v>
      </c>
      <c r="D319" s="53" t="s">
        <v>849</v>
      </c>
      <c r="E319" s="54">
        <f>E320+E321+E322+E323+E326+E332+E335</f>
        <v>0</v>
      </c>
      <c r="F319" s="54">
        <f>F320+F321+F322+F323+F326+F332+F335</f>
        <v>0</v>
      </c>
      <c r="G319" s="54">
        <f>G320+G321+G322+G323+G326+G332+G335</f>
        <v>0</v>
      </c>
      <c r="H319" s="54">
        <f>H320+H321+H322+H323+H326+H332+H335</f>
        <v>0</v>
      </c>
      <c r="I319" s="54">
        <f t="shared" si="21"/>
        <v>0</v>
      </c>
      <c r="J319" s="54">
        <f>J320+J321+J322+J323+J326+J332+J335</f>
        <v>0</v>
      </c>
      <c r="K319" s="54">
        <f>K320+K321+K322+K323+K326+K332+K335</f>
        <v>0</v>
      </c>
      <c r="L319" s="54">
        <f t="shared" si="22"/>
        <v>0</v>
      </c>
      <c r="M319" s="54">
        <f>M320+M321+M322+M323+M326+M332+M335</f>
        <v>0</v>
      </c>
      <c r="N319" s="54">
        <f>N320+N321+N322+N323+N326+N332+N335</f>
        <v>0</v>
      </c>
      <c r="O319" s="54">
        <f t="shared" si="19"/>
        <v>0</v>
      </c>
    </row>
    <row r="320" spans="1:15" hidden="1">
      <c r="A320" s="38"/>
      <c r="B320" s="38" t="str">
        <f t="shared" si="20"/>
        <v>b</v>
      </c>
      <c r="C320" s="65" t="s">
        <v>850</v>
      </c>
      <c r="D320" s="56" t="s">
        <v>786</v>
      </c>
      <c r="E320" s="57"/>
      <c r="F320" s="57"/>
      <c r="G320" s="57"/>
      <c r="H320" s="57"/>
      <c r="I320" s="57">
        <f t="shared" si="21"/>
        <v>0</v>
      </c>
      <c r="J320" s="57"/>
      <c r="K320" s="57"/>
      <c r="L320" s="57">
        <f t="shared" si="22"/>
        <v>0</v>
      </c>
      <c r="M320" s="57"/>
      <c r="N320" s="57"/>
      <c r="O320" s="57">
        <f t="shared" si="19"/>
        <v>0</v>
      </c>
    </row>
    <row r="321" spans="1:15" hidden="1">
      <c r="A321" s="38"/>
      <c r="B321" s="38" t="str">
        <f t="shared" si="20"/>
        <v>b</v>
      </c>
      <c r="C321" s="65" t="s">
        <v>851</v>
      </c>
      <c r="D321" s="56" t="s">
        <v>852</v>
      </c>
      <c r="E321" s="57"/>
      <c r="F321" s="57"/>
      <c r="G321" s="57"/>
      <c r="H321" s="57"/>
      <c r="I321" s="57">
        <f t="shared" si="21"/>
        <v>0</v>
      </c>
      <c r="J321" s="57"/>
      <c r="K321" s="57"/>
      <c r="L321" s="57">
        <f t="shared" si="22"/>
        <v>0</v>
      </c>
      <c r="M321" s="57"/>
      <c r="N321" s="57"/>
      <c r="O321" s="57">
        <f t="shared" si="19"/>
        <v>0</v>
      </c>
    </row>
    <row r="322" spans="1:15" hidden="1">
      <c r="A322" s="38"/>
      <c r="B322" s="38" t="str">
        <f t="shared" si="20"/>
        <v>b</v>
      </c>
      <c r="C322" s="65" t="s">
        <v>853</v>
      </c>
      <c r="D322" s="56" t="s">
        <v>831</v>
      </c>
      <c r="E322" s="57"/>
      <c r="F322" s="57"/>
      <c r="G322" s="57"/>
      <c r="H322" s="57"/>
      <c r="I322" s="57">
        <f t="shared" si="21"/>
        <v>0</v>
      </c>
      <c r="J322" s="57"/>
      <c r="K322" s="57"/>
      <c r="L322" s="57">
        <f t="shared" si="22"/>
        <v>0</v>
      </c>
      <c r="M322" s="57"/>
      <c r="N322" s="57"/>
      <c r="O322" s="57">
        <f t="shared" si="19"/>
        <v>0</v>
      </c>
    </row>
    <row r="323" spans="1:15" hidden="1">
      <c r="A323" s="38"/>
      <c r="B323" s="38" t="str">
        <f t="shared" si="20"/>
        <v>b</v>
      </c>
      <c r="C323" s="65" t="s">
        <v>854</v>
      </c>
      <c r="D323" s="56" t="s">
        <v>792</v>
      </c>
      <c r="E323" s="57">
        <f>SUM(E324:E325)</f>
        <v>0</v>
      </c>
      <c r="F323" s="57">
        <f>SUM(F324:F325)</f>
        <v>0</v>
      </c>
      <c r="G323" s="57">
        <f>SUM(G324:G325)</f>
        <v>0</v>
      </c>
      <c r="H323" s="57">
        <f>SUM(H324:H325)</f>
        <v>0</v>
      </c>
      <c r="I323" s="57">
        <f t="shared" si="21"/>
        <v>0</v>
      </c>
      <c r="J323" s="57">
        <f>SUM(J324:J325)</f>
        <v>0</v>
      </c>
      <c r="K323" s="57">
        <f>SUM(K324:K325)</f>
        <v>0</v>
      </c>
      <c r="L323" s="57">
        <f t="shared" si="22"/>
        <v>0</v>
      </c>
      <c r="M323" s="57">
        <f>SUM(M324:M325)</f>
        <v>0</v>
      </c>
      <c r="N323" s="57">
        <f>SUM(N324:N325)</f>
        <v>0</v>
      </c>
      <c r="O323" s="57">
        <f t="shared" si="19"/>
        <v>0</v>
      </c>
    </row>
    <row r="324" spans="1:15" hidden="1">
      <c r="A324" s="38"/>
      <c r="B324" s="38" t="str">
        <f t="shared" si="20"/>
        <v>b</v>
      </c>
      <c r="C324" s="66" t="s">
        <v>855</v>
      </c>
      <c r="D324" s="59" t="s">
        <v>794</v>
      </c>
      <c r="E324" s="60"/>
      <c r="F324" s="60"/>
      <c r="G324" s="60"/>
      <c r="H324" s="60"/>
      <c r="I324" s="60">
        <f t="shared" si="21"/>
        <v>0</v>
      </c>
      <c r="J324" s="60"/>
      <c r="K324" s="60"/>
      <c r="L324" s="60">
        <f t="shared" si="22"/>
        <v>0</v>
      </c>
      <c r="M324" s="60"/>
      <c r="N324" s="60"/>
      <c r="O324" s="60">
        <f t="shared" si="19"/>
        <v>0</v>
      </c>
    </row>
    <row r="325" spans="1:15" hidden="1">
      <c r="A325" s="38"/>
      <c r="B325" s="38" t="str">
        <f t="shared" si="20"/>
        <v>b</v>
      </c>
      <c r="C325" s="66" t="s">
        <v>856</v>
      </c>
      <c r="D325" s="59" t="s">
        <v>857</v>
      </c>
      <c r="E325" s="60"/>
      <c r="F325" s="60"/>
      <c r="G325" s="60"/>
      <c r="H325" s="60"/>
      <c r="I325" s="60">
        <f t="shared" si="21"/>
        <v>0</v>
      </c>
      <c r="J325" s="60"/>
      <c r="K325" s="60"/>
      <c r="L325" s="60">
        <f t="shared" si="22"/>
        <v>0</v>
      </c>
      <c r="M325" s="60"/>
      <c r="N325" s="60"/>
      <c r="O325" s="60">
        <f t="shared" ref="O325:O357" si="23">M325-J325</f>
        <v>0</v>
      </c>
    </row>
    <row r="326" spans="1:15" ht="25.5" hidden="1">
      <c r="A326" s="38"/>
      <c r="B326" s="38" t="str">
        <f t="shared" ref="B326:B357" si="24">IF(OR(E326&lt;&gt;0,F326&lt;&gt;0,G326&lt;&gt;0,H326&lt;&gt;0,J326&lt;&gt;0,M326&lt;&gt;0),"a","b")</f>
        <v>b</v>
      </c>
      <c r="C326" s="65" t="s">
        <v>858</v>
      </c>
      <c r="D326" s="56" t="s">
        <v>798</v>
      </c>
      <c r="E326" s="57">
        <f>SUM(E327:E331)</f>
        <v>0</v>
      </c>
      <c r="F326" s="57">
        <f>SUM(F327:F331)</f>
        <v>0</v>
      </c>
      <c r="G326" s="57">
        <f>SUM(G327:G331)</f>
        <v>0</v>
      </c>
      <c r="H326" s="57">
        <f>SUM(H327:H331)</f>
        <v>0</v>
      </c>
      <c r="I326" s="57">
        <f t="shared" si="21"/>
        <v>0</v>
      </c>
      <c r="J326" s="57">
        <f>SUM(J327:J331)</f>
        <v>0</v>
      </c>
      <c r="K326" s="57">
        <f>SUM(K327:K331)</f>
        <v>0</v>
      </c>
      <c r="L326" s="57">
        <f t="shared" si="22"/>
        <v>0</v>
      </c>
      <c r="M326" s="57">
        <f>SUM(M327:M331)</f>
        <v>0</v>
      </c>
      <c r="N326" s="57">
        <f>SUM(N327:N331)</f>
        <v>0</v>
      </c>
      <c r="O326" s="57">
        <f t="shared" si="23"/>
        <v>0</v>
      </c>
    </row>
    <row r="327" spans="1:15" ht="25.5" hidden="1">
      <c r="A327" s="38"/>
      <c r="B327" s="38" t="str">
        <f t="shared" si="24"/>
        <v>b</v>
      </c>
      <c r="C327" s="66" t="s">
        <v>859</v>
      </c>
      <c r="D327" s="59" t="s">
        <v>800</v>
      </c>
      <c r="E327" s="60"/>
      <c r="F327" s="60"/>
      <c r="G327" s="60"/>
      <c r="H327" s="60"/>
      <c r="I327" s="60">
        <f t="shared" si="21"/>
        <v>0</v>
      </c>
      <c r="J327" s="60"/>
      <c r="K327" s="60"/>
      <c r="L327" s="60">
        <f t="shared" si="22"/>
        <v>0</v>
      </c>
      <c r="M327" s="60"/>
      <c r="N327" s="60"/>
      <c r="O327" s="60">
        <f t="shared" si="23"/>
        <v>0</v>
      </c>
    </row>
    <row r="328" spans="1:15" ht="25.5" hidden="1">
      <c r="A328" s="38"/>
      <c r="B328" s="38" t="str">
        <f t="shared" si="24"/>
        <v>b</v>
      </c>
      <c r="C328" s="66" t="s">
        <v>860</v>
      </c>
      <c r="D328" s="59" t="s">
        <v>802</v>
      </c>
      <c r="E328" s="60"/>
      <c r="F328" s="60"/>
      <c r="G328" s="60"/>
      <c r="H328" s="60"/>
      <c r="I328" s="60">
        <f t="shared" si="21"/>
        <v>0</v>
      </c>
      <c r="J328" s="60"/>
      <c r="K328" s="60"/>
      <c r="L328" s="60">
        <f t="shared" si="22"/>
        <v>0</v>
      </c>
      <c r="M328" s="60"/>
      <c r="N328" s="60"/>
      <c r="O328" s="60">
        <f t="shared" si="23"/>
        <v>0</v>
      </c>
    </row>
    <row r="329" spans="1:15" hidden="1">
      <c r="A329" s="38"/>
      <c r="B329" s="38" t="str">
        <f t="shared" si="24"/>
        <v>b</v>
      </c>
      <c r="C329" s="66" t="s">
        <v>861</v>
      </c>
      <c r="D329" s="59" t="s">
        <v>862</v>
      </c>
      <c r="E329" s="60"/>
      <c r="F329" s="60"/>
      <c r="G329" s="60"/>
      <c r="H329" s="60"/>
      <c r="I329" s="60">
        <f t="shared" si="21"/>
        <v>0</v>
      </c>
      <c r="J329" s="60"/>
      <c r="K329" s="60"/>
      <c r="L329" s="60">
        <f t="shared" si="22"/>
        <v>0</v>
      </c>
      <c r="M329" s="60"/>
      <c r="N329" s="60"/>
      <c r="O329" s="60">
        <f t="shared" si="23"/>
        <v>0</v>
      </c>
    </row>
    <row r="330" spans="1:15" ht="25.5" hidden="1">
      <c r="A330" s="38"/>
      <c r="B330" s="38" t="str">
        <f t="shared" si="24"/>
        <v>b</v>
      </c>
      <c r="C330" s="66" t="s">
        <v>863</v>
      </c>
      <c r="D330" s="59" t="s">
        <v>806</v>
      </c>
      <c r="E330" s="60"/>
      <c r="F330" s="60"/>
      <c r="G330" s="60"/>
      <c r="H330" s="60"/>
      <c r="I330" s="60">
        <f t="shared" si="21"/>
        <v>0</v>
      </c>
      <c r="J330" s="60"/>
      <c r="K330" s="60"/>
      <c r="L330" s="60">
        <f t="shared" si="22"/>
        <v>0</v>
      </c>
      <c r="M330" s="60"/>
      <c r="N330" s="60"/>
      <c r="O330" s="60">
        <f t="shared" si="23"/>
        <v>0</v>
      </c>
    </row>
    <row r="331" spans="1:15" ht="25.5" hidden="1">
      <c r="A331" s="38"/>
      <c r="B331" s="38" t="str">
        <f t="shared" si="24"/>
        <v>b</v>
      </c>
      <c r="C331" s="66" t="s">
        <v>864</v>
      </c>
      <c r="D331" s="59" t="s">
        <v>843</v>
      </c>
      <c r="E331" s="60"/>
      <c r="F331" s="60"/>
      <c r="G331" s="60"/>
      <c r="H331" s="60"/>
      <c r="I331" s="60">
        <f t="shared" si="21"/>
        <v>0</v>
      </c>
      <c r="J331" s="60"/>
      <c r="K331" s="60"/>
      <c r="L331" s="60">
        <f t="shared" si="22"/>
        <v>0</v>
      </c>
      <c r="M331" s="60"/>
      <c r="N331" s="60"/>
      <c r="O331" s="60">
        <f t="shared" si="23"/>
        <v>0</v>
      </c>
    </row>
    <row r="332" spans="1:15" ht="25.5" hidden="1">
      <c r="A332" s="38"/>
      <c r="B332" s="38" t="str">
        <f t="shared" si="24"/>
        <v>b</v>
      </c>
      <c r="C332" s="65" t="s">
        <v>865</v>
      </c>
      <c r="D332" s="56" t="s">
        <v>866</v>
      </c>
      <c r="E332" s="57">
        <f>SUM(E333:E334)</f>
        <v>0</v>
      </c>
      <c r="F332" s="57">
        <f>SUM(F333:F334)</f>
        <v>0</v>
      </c>
      <c r="G332" s="57">
        <f>SUM(G333:G334)</f>
        <v>0</v>
      </c>
      <c r="H332" s="57">
        <f>SUM(H333:H334)</f>
        <v>0</v>
      </c>
      <c r="I332" s="57">
        <f t="shared" si="21"/>
        <v>0</v>
      </c>
      <c r="J332" s="57">
        <f>SUM(J333:J334)</f>
        <v>0</v>
      </c>
      <c r="K332" s="57">
        <f>SUM(K333:K334)</f>
        <v>0</v>
      </c>
      <c r="L332" s="57">
        <f t="shared" si="22"/>
        <v>0</v>
      </c>
      <c r="M332" s="57">
        <f>SUM(M333:M334)</f>
        <v>0</v>
      </c>
      <c r="N332" s="57">
        <f>SUM(N333:N334)</f>
        <v>0</v>
      </c>
      <c r="O332" s="57">
        <f t="shared" si="23"/>
        <v>0</v>
      </c>
    </row>
    <row r="333" spans="1:15" hidden="1">
      <c r="A333" s="38"/>
      <c r="B333" s="38" t="str">
        <f t="shared" si="24"/>
        <v>b</v>
      </c>
      <c r="C333" s="66" t="s">
        <v>867</v>
      </c>
      <c r="D333" s="59" t="s">
        <v>812</v>
      </c>
      <c r="E333" s="60"/>
      <c r="F333" s="60"/>
      <c r="G333" s="60"/>
      <c r="H333" s="60"/>
      <c r="I333" s="60">
        <f t="shared" si="21"/>
        <v>0</v>
      </c>
      <c r="J333" s="60"/>
      <c r="K333" s="60"/>
      <c r="L333" s="60">
        <f t="shared" si="22"/>
        <v>0</v>
      </c>
      <c r="M333" s="60"/>
      <c r="N333" s="60"/>
      <c r="O333" s="60">
        <f t="shared" si="23"/>
        <v>0</v>
      </c>
    </row>
    <row r="334" spans="1:15" hidden="1">
      <c r="A334" s="38"/>
      <c r="B334" s="38" t="str">
        <f t="shared" si="24"/>
        <v>b</v>
      </c>
      <c r="C334" s="66" t="s">
        <v>868</v>
      </c>
      <c r="D334" s="59" t="s">
        <v>814</v>
      </c>
      <c r="E334" s="60"/>
      <c r="F334" s="60"/>
      <c r="G334" s="60"/>
      <c r="H334" s="60"/>
      <c r="I334" s="60">
        <f t="shared" si="21"/>
        <v>0</v>
      </c>
      <c r="J334" s="60"/>
      <c r="K334" s="60"/>
      <c r="L334" s="60">
        <f t="shared" si="22"/>
        <v>0</v>
      </c>
      <c r="M334" s="60"/>
      <c r="N334" s="60"/>
      <c r="O334" s="60">
        <f t="shared" si="23"/>
        <v>0</v>
      </c>
    </row>
    <row r="335" spans="1:15" hidden="1">
      <c r="A335" s="38"/>
      <c r="B335" s="38" t="str">
        <f t="shared" si="24"/>
        <v>b</v>
      </c>
      <c r="C335" s="65" t="s">
        <v>869</v>
      </c>
      <c r="D335" s="56" t="s">
        <v>870</v>
      </c>
      <c r="E335" s="57">
        <f>SUM(E336:E337)</f>
        <v>0</v>
      </c>
      <c r="F335" s="57">
        <f>SUM(F336:F337)</f>
        <v>0</v>
      </c>
      <c r="G335" s="57">
        <f>SUM(G336:G337)</f>
        <v>0</v>
      </c>
      <c r="H335" s="57">
        <f>SUM(H336:H337)</f>
        <v>0</v>
      </c>
      <c r="I335" s="57">
        <f t="shared" si="21"/>
        <v>0</v>
      </c>
      <c r="J335" s="57">
        <f>SUM(J336:J337)</f>
        <v>0</v>
      </c>
      <c r="K335" s="57">
        <f>SUM(K336:K337)</f>
        <v>0</v>
      </c>
      <c r="L335" s="57">
        <f t="shared" si="22"/>
        <v>0</v>
      </c>
      <c r="M335" s="57">
        <f>SUM(M336:M337)</f>
        <v>0</v>
      </c>
      <c r="N335" s="57">
        <f>SUM(N336:N337)</f>
        <v>0</v>
      </c>
      <c r="O335" s="57">
        <f t="shared" si="23"/>
        <v>0</v>
      </c>
    </row>
    <row r="336" spans="1:15" hidden="1">
      <c r="A336" s="38"/>
      <c r="B336" s="38" t="str">
        <f t="shared" si="24"/>
        <v>b</v>
      </c>
      <c r="C336" s="66" t="s">
        <v>871</v>
      </c>
      <c r="D336" s="59" t="s">
        <v>818</v>
      </c>
      <c r="E336" s="60"/>
      <c r="F336" s="60"/>
      <c r="G336" s="60"/>
      <c r="H336" s="60"/>
      <c r="I336" s="60">
        <f t="shared" si="21"/>
        <v>0</v>
      </c>
      <c r="J336" s="60"/>
      <c r="K336" s="60"/>
      <c r="L336" s="60">
        <f t="shared" si="22"/>
        <v>0</v>
      </c>
      <c r="M336" s="60"/>
      <c r="N336" s="60"/>
      <c r="O336" s="60">
        <f t="shared" si="23"/>
        <v>0</v>
      </c>
    </row>
    <row r="337" spans="1:15" ht="25.5" hidden="1">
      <c r="A337" s="38"/>
      <c r="B337" s="38" t="str">
        <f t="shared" si="24"/>
        <v>b</v>
      </c>
      <c r="C337" s="66" t="s">
        <v>872</v>
      </c>
      <c r="D337" s="59" t="s">
        <v>873</v>
      </c>
      <c r="E337" s="60"/>
      <c r="F337" s="60"/>
      <c r="G337" s="60"/>
      <c r="H337" s="60"/>
      <c r="I337" s="60">
        <f t="shared" si="21"/>
        <v>0</v>
      </c>
      <c r="J337" s="60"/>
      <c r="K337" s="60"/>
      <c r="L337" s="60">
        <f t="shared" si="22"/>
        <v>0</v>
      </c>
      <c r="M337" s="60"/>
      <c r="N337" s="60"/>
      <c r="O337" s="60">
        <f t="shared" si="23"/>
        <v>0</v>
      </c>
    </row>
    <row r="338" spans="1:15" hidden="1">
      <c r="A338" s="89"/>
      <c r="B338" s="38" t="str">
        <f t="shared" si="24"/>
        <v>b</v>
      </c>
      <c r="C338" s="64">
        <v>33.200000000000003</v>
      </c>
      <c r="D338" s="53" t="s">
        <v>874</v>
      </c>
      <c r="E338" s="54">
        <f>E339+E340+E341+E342+E343+E346+E352+E355</f>
        <v>0</v>
      </c>
      <c r="F338" s="54">
        <f>F339+F340+F341+F342+F343+F346+F352+F355</f>
        <v>0</v>
      </c>
      <c r="G338" s="54">
        <f>G339+G340+G341+G342+G343+G346+G352+G355</f>
        <v>0</v>
      </c>
      <c r="H338" s="54">
        <f>H339+H340+H341+H342+H343+H346+H352+H355</f>
        <v>0</v>
      </c>
      <c r="I338" s="54">
        <f t="shared" si="21"/>
        <v>0</v>
      </c>
      <c r="J338" s="54">
        <f>J339+J340+J341+J342+J343+J346+J352+J355</f>
        <v>0</v>
      </c>
      <c r="K338" s="54">
        <f>K339+K340+K341+K342+K343+K346+K352+K355</f>
        <v>0</v>
      </c>
      <c r="L338" s="54">
        <f t="shared" si="22"/>
        <v>0</v>
      </c>
      <c r="M338" s="54">
        <f>M339+M340+M341+M342+M343+M346+M352+M355</f>
        <v>0</v>
      </c>
      <c r="N338" s="54">
        <f>N339+N340+N341+N342+N343+N346+N352+N355</f>
        <v>0</v>
      </c>
      <c r="O338" s="54">
        <f t="shared" si="23"/>
        <v>0</v>
      </c>
    </row>
    <row r="339" spans="1:15" hidden="1">
      <c r="A339" s="89"/>
      <c r="B339" s="38" t="str">
        <f t="shared" si="24"/>
        <v>b</v>
      </c>
      <c r="C339" s="65" t="s">
        <v>875</v>
      </c>
      <c r="D339" s="56" t="s">
        <v>784</v>
      </c>
      <c r="E339" s="57"/>
      <c r="F339" s="57"/>
      <c r="G339" s="57"/>
      <c r="H339" s="57"/>
      <c r="I339" s="57">
        <f t="shared" si="21"/>
        <v>0</v>
      </c>
      <c r="J339" s="57"/>
      <c r="K339" s="57"/>
      <c r="L339" s="57">
        <f t="shared" si="22"/>
        <v>0</v>
      </c>
      <c r="M339" s="57"/>
      <c r="N339" s="57"/>
      <c r="O339" s="57">
        <f t="shared" si="23"/>
        <v>0</v>
      </c>
    </row>
    <row r="340" spans="1:15" hidden="1">
      <c r="A340" s="38"/>
      <c r="B340" s="38" t="str">
        <f t="shared" si="24"/>
        <v>b</v>
      </c>
      <c r="C340" s="65" t="s">
        <v>876</v>
      </c>
      <c r="D340" s="56" t="s">
        <v>877</v>
      </c>
      <c r="E340" s="57"/>
      <c r="F340" s="57"/>
      <c r="G340" s="57"/>
      <c r="H340" s="57"/>
      <c r="I340" s="57">
        <f t="shared" ref="I340:I357" si="25">I343+I528+I611+I654</f>
        <v>0</v>
      </c>
      <c r="J340" s="57"/>
      <c r="K340" s="57"/>
      <c r="L340" s="57">
        <f t="shared" ref="L340:L357" si="26">L343+L528+L611+L654</f>
        <v>0</v>
      </c>
      <c r="M340" s="57"/>
      <c r="N340" s="57"/>
      <c r="O340" s="57">
        <f t="shared" si="23"/>
        <v>0</v>
      </c>
    </row>
    <row r="341" spans="1:15" hidden="1">
      <c r="A341" s="38"/>
      <c r="B341" s="38" t="str">
        <f t="shared" si="24"/>
        <v>b</v>
      </c>
      <c r="C341" s="65" t="s">
        <v>878</v>
      </c>
      <c r="D341" s="56" t="s">
        <v>852</v>
      </c>
      <c r="E341" s="57"/>
      <c r="F341" s="57"/>
      <c r="G341" s="57"/>
      <c r="H341" s="57"/>
      <c r="I341" s="57">
        <f t="shared" si="25"/>
        <v>0</v>
      </c>
      <c r="J341" s="57"/>
      <c r="K341" s="57"/>
      <c r="L341" s="57">
        <f t="shared" si="26"/>
        <v>0</v>
      </c>
      <c r="M341" s="57"/>
      <c r="N341" s="57"/>
      <c r="O341" s="57">
        <f t="shared" si="23"/>
        <v>0</v>
      </c>
    </row>
    <row r="342" spans="1:15" hidden="1">
      <c r="A342" s="38"/>
      <c r="B342" s="38" t="str">
        <f t="shared" si="24"/>
        <v>b</v>
      </c>
      <c r="C342" s="65" t="s">
        <v>879</v>
      </c>
      <c r="D342" s="56" t="s">
        <v>831</v>
      </c>
      <c r="E342" s="57"/>
      <c r="F342" s="57"/>
      <c r="G342" s="57"/>
      <c r="H342" s="57"/>
      <c r="I342" s="57">
        <f t="shared" si="25"/>
        <v>0</v>
      </c>
      <c r="J342" s="57"/>
      <c r="K342" s="57"/>
      <c r="L342" s="57">
        <f t="shared" si="26"/>
        <v>0</v>
      </c>
      <c r="M342" s="57"/>
      <c r="N342" s="57"/>
      <c r="O342" s="57">
        <f t="shared" si="23"/>
        <v>0</v>
      </c>
    </row>
    <row r="343" spans="1:15" hidden="1">
      <c r="A343" s="38"/>
      <c r="B343" s="38" t="str">
        <f t="shared" si="24"/>
        <v>b</v>
      </c>
      <c r="C343" s="65" t="s">
        <v>880</v>
      </c>
      <c r="D343" s="56" t="s">
        <v>792</v>
      </c>
      <c r="E343" s="57">
        <f>SUM(E344:E345)</f>
        <v>0</v>
      </c>
      <c r="F343" s="57">
        <f>SUM(F344:F345)</f>
        <v>0</v>
      </c>
      <c r="G343" s="57">
        <f>SUM(G344:G345)</f>
        <v>0</v>
      </c>
      <c r="H343" s="57">
        <f>SUM(H344:H345)</f>
        <v>0</v>
      </c>
      <c r="I343" s="57">
        <f t="shared" si="25"/>
        <v>0</v>
      </c>
      <c r="J343" s="57">
        <f>SUM(J344:J345)</f>
        <v>0</v>
      </c>
      <c r="K343" s="57">
        <f>SUM(K344:K345)</f>
        <v>0</v>
      </c>
      <c r="L343" s="57">
        <f t="shared" si="26"/>
        <v>0</v>
      </c>
      <c r="M343" s="57">
        <f>SUM(M344:M345)</f>
        <v>0</v>
      </c>
      <c r="N343" s="57">
        <f>SUM(N344:N345)</f>
        <v>0</v>
      </c>
      <c r="O343" s="57">
        <f t="shared" si="23"/>
        <v>0</v>
      </c>
    </row>
    <row r="344" spans="1:15" hidden="1">
      <c r="A344" s="38"/>
      <c r="B344" s="38" t="str">
        <f t="shared" si="24"/>
        <v>b</v>
      </c>
      <c r="C344" s="66" t="s">
        <v>881</v>
      </c>
      <c r="D344" s="59" t="s">
        <v>794</v>
      </c>
      <c r="E344" s="60"/>
      <c r="F344" s="60"/>
      <c r="G344" s="60"/>
      <c r="H344" s="60"/>
      <c r="I344" s="60">
        <f t="shared" si="25"/>
        <v>0</v>
      </c>
      <c r="J344" s="60"/>
      <c r="K344" s="60"/>
      <c r="L344" s="60">
        <f t="shared" si="26"/>
        <v>0</v>
      </c>
      <c r="M344" s="60"/>
      <c r="N344" s="60"/>
      <c r="O344" s="60">
        <f t="shared" si="23"/>
        <v>0</v>
      </c>
    </row>
    <row r="345" spans="1:15" hidden="1">
      <c r="A345" s="38"/>
      <c r="B345" s="38" t="str">
        <f t="shared" si="24"/>
        <v>b</v>
      </c>
      <c r="C345" s="66" t="s">
        <v>882</v>
      </c>
      <c r="D345" s="59" t="s">
        <v>883</v>
      </c>
      <c r="E345" s="60"/>
      <c r="F345" s="60"/>
      <c r="G345" s="60"/>
      <c r="H345" s="60"/>
      <c r="I345" s="60">
        <f t="shared" si="25"/>
        <v>0</v>
      </c>
      <c r="J345" s="60"/>
      <c r="K345" s="60"/>
      <c r="L345" s="60">
        <f t="shared" si="26"/>
        <v>0</v>
      </c>
      <c r="M345" s="60"/>
      <c r="N345" s="60"/>
      <c r="O345" s="60">
        <f t="shared" si="23"/>
        <v>0</v>
      </c>
    </row>
    <row r="346" spans="1:15" ht="25.5" hidden="1">
      <c r="A346" s="38"/>
      <c r="B346" s="38" t="str">
        <f t="shared" si="24"/>
        <v>b</v>
      </c>
      <c r="C346" s="65" t="s">
        <v>884</v>
      </c>
      <c r="D346" s="56" t="s">
        <v>798</v>
      </c>
      <c r="E346" s="57">
        <f>SUM(E347:E351)</f>
        <v>0</v>
      </c>
      <c r="F346" s="57">
        <f>SUM(F347:F351)</f>
        <v>0</v>
      </c>
      <c r="G346" s="57">
        <f>SUM(G347:G351)</f>
        <v>0</v>
      </c>
      <c r="H346" s="57">
        <f>SUM(H347:H351)</f>
        <v>0</v>
      </c>
      <c r="I346" s="57">
        <f t="shared" si="25"/>
        <v>0</v>
      </c>
      <c r="J346" s="57">
        <f>SUM(J347:J351)</f>
        <v>0</v>
      </c>
      <c r="K346" s="57">
        <f>SUM(K347:K351)</f>
        <v>0</v>
      </c>
      <c r="L346" s="57">
        <f t="shared" si="26"/>
        <v>0</v>
      </c>
      <c r="M346" s="57">
        <f>SUM(M347:M351)</f>
        <v>0</v>
      </c>
      <c r="N346" s="57">
        <f>SUM(N347:N351)</f>
        <v>0</v>
      </c>
      <c r="O346" s="57">
        <f t="shared" si="23"/>
        <v>0</v>
      </c>
    </row>
    <row r="347" spans="1:15" ht="25.5" hidden="1">
      <c r="A347" s="38"/>
      <c r="B347" s="38" t="str">
        <f t="shared" si="24"/>
        <v>b</v>
      </c>
      <c r="C347" s="66" t="s">
        <v>885</v>
      </c>
      <c r="D347" s="59" t="s">
        <v>800</v>
      </c>
      <c r="E347" s="60"/>
      <c r="F347" s="60"/>
      <c r="G347" s="60"/>
      <c r="H347" s="60"/>
      <c r="I347" s="60">
        <f t="shared" si="25"/>
        <v>0</v>
      </c>
      <c r="J347" s="60"/>
      <c r="K347" s="60"/>
      <c r="L347" s="60">
        <f t="shared" si="26"/>
        <v>0</v>
      </c>
      <c r="M347" s="60"/>
      <c r="N347" s="60"/>
      <c r="O347" s="60">
        <f t="shared" si="23"/>
        <v>0</v>
      </c>
    </row>
    <row r="348" spans="1:15" ht="25.5" hidden="1">
      <c r="A348" s="38"/>
      <c r="B348" s="38" t="str">
        <f t="shared" si="24"/>
        <v>b</v>
      </c>
      <c r="C348" s="66" t="s">
        <v>886</v>
      </c>
      <c r="D348" s="59" t="s">
        <v>802</v>
      </c>
      <c r="E348" s="60"/>
      <c r="F348" s="60"/>
      <c r="G348" s="60"/>
      <c r="H348" s="60"/>
      <c r="I348" s="60">
        <f t="shared" si="25"/>
        <v>0</v>
      </c>
      <c r="J348" s="60"/>
      <c r="K348" s="60"/>
      <c r="L348" s="60">
        <f t="shared" si="26"/>
        <v>0</v>
      </c>
      <c r="M348" s="60"/>
      <c r="N348" s="60"/>
      <c r="O348" s="60">
        <f t="shared" si="23"/>
        <v>0</v>
      </c>
    </row>
    <row r="349" spans="1:15" hidden="1">
      <c r="A349" s="38"/>
      <c r="B349" s="38" t="str">
        <f t="shared" si="24"/>
        <v>b</v>
      </c>
      <c r="C349" s="66" t="s">
        <v>887</v>
      </c>
      <c r="D349" s="59" t="s">
        <v>862</v>
      </c>
      <c r="E349" s="60"/>
      <c r="F349" s="60"/>
      <c r="G349" s="60"/>
      <c r="H349" s="60"/>
      <c r="I349" s="60">
        <f t="shared" si="25"/>
        <v>0</v>
      </c>
      <c r="J349" s="60"/>
      <c r="K349" s="60"/>
      <c r="L349" s="60">
        <f t="shared" si="26"/>
        <v>0</v>
      </c>
      <c r="M349" s="60"/>
      <c r="N349" s="60"/>
      <c r="O349" s="60">
        <f t="shared" si="23"/>
        <v>0</v>
      </c>
    </row>
    <row r="350" spans="1:15" ht="25.5" hidden="1">
      <c r="A350" s="38"/>
      <c r="B350" s="38" t="str">
        <f t="shared" si="24"/>
        <v>b</v>
      </c>
      <c r="C350" s="66" t="s">
        <v>888</v>
      </c>
      <c r="D350" s="59" t="s">
        <v>889</v>
      </c>
      <c r="E350" s="60"/>
      <c r="F350" s="60"/>
      <c r="G350" s="60"/>
      <c r="H350" s="60"/>
      <c r="I350" s="60">
        <f t="shared" si="25"/>
        <v>0</v>
      </c>
      <c r="J350" s="60"/>
      <c r="K350" s="60"/>
      <c r="L350" s="60">
        <f t="shared" si="26"/>
        <v>0</v>
      </c>
      <c r="M350" s="60"/>
      <c r="N350" s="60"/>
      <c r="O350" s="60">
        <f t="shared" si="23"/>
        <v>0</v>
      </c>
    </row>
    <row r="351" spans="1:15" ht="25.5" hidden="1">
      <c r="A351" s="38"/>
      <c r="B351" s="38" t="str">
        <f t="shared" si="24"/>
        <v>b</v>
      </c>
      <c r="C351" s="66" t="s">
        <v>890</v>
      </c>
      <c r="D351" s="59" t="s">
        <v>843</v>
      </c>
      <c r="E351" s="60"/>
      <c r="F351" s="60"/>
      <c r="G351" s="60"/>
      <c r="H351" s="60"/>
      <c r="I351" s="60">
        <f t="shared" si="25"/>
        <v>0</v>
      </c>
      <c r="J351" s="60"/>
      <c r="K351" s="60"/>
      <c r="L351" s="60">
        <f t="shared" si="26"/>
        <v>0</v>
      </c>
      <c r="M351" s="60"/>
      <c r="N351" s="60"/>
      <c r="O351" s="60">
        <f t="shared" si="23"/>
        <v>0</v>
      </c>
    </row>
    <row r="352" spans="1:15" ht="25.5" hidden="1">
      <c r="A352" s="38"/>
      <c r="B352" s="38" t="str">
        <f t="shared" si="24"/>
        <v>b</v>
      </c>
      <c r="C352" s="65" t="s">
        <v>891</v>
      </c>
      <c r="D352" s="56" t="s">
        <v>866</v>
      </c>
      <c r="E352" s="57">
        <f>SUM(E353:E354)</f>
        <v>0</v>
      </c>
      <c r="F352" s="57">
        <f>SUM(F353:F354)</f>
        <v>0</v>
      </c>
      <c r="G352" s="57">
        <f>SUM(G353:G354)</f>
        <v>0</v>
      </c>
      <c r="H352" s="57">
        <f>SUM(H353:H354)</f>
        <v>0</v>
      </c>
      <c r="I352" s="57">
        <f t="shared" si="25"/>
        <v>0</v>
      </c>
      <c r="J352" s="57">
        <f>SUM(J353:J354)</f>
        <v>0</v>
      </c>
      <c r="K352" s="57">
        <f>SUM(K353:K354)</f>
        <v>0</v>
      </c>
      <c r="L352" s="57">
        <f t="shared" si="26"/>
        <v>0</v>
      </c>
      <c r="M352" s="57">
        <f>SUM(M353:M354)</f>
        <v>0</v>
      </c>
      <c r="N352" s="57">
        <f>SUM(N353:N354)</f>
        <v>0</v>
      </c>
      <c r="O352" s="57">
        <f t="shared" si="23"/>
        <v>0</v>
      </c>
    </row>
    <row r="353" spans="1:15" hidden="1">
      <c r="A353" s="38"/>
      <c r="B353" s="38" t="str">
        <f t="shared" si="24"/>
        <v>b</v>
      </c>
      <c r="C353" s="66" t="s">
        <v>892</v>
      </c>
      <c r="D353" s="59" t="s">
        <v>812</v>
      </c>
      <c r="E353" s="60"/>
      <c r="F353" s="60"/>
      <c r="G353" s="60"/>
      <c r="H353" s="60"/>
      <c r="I353" s="60">
        <f t="shared" si="25"/>
        <v>0</v>
      </c>
      <c r="J353" s="60"/>
      <c r="K353" s="60"/>
      <c r="L353" s="60">
        <f t="shared" si="26"/>
        <v>0</v>
      </c>
      <c r="M353" s="60"/>
      <c r="N353" s="60"/>
      <c r="O353" s="60">
        <f t="shared" si="23"/>
        <v>0</v>
      </c>
    </row>
    <row r="354" spans="1:15" hidden="1">
      <c r="A354" s="38"/>
      <c r="B354" s="38" t="str">
        <f t="shared" si="24"/>
        <v>b</v>
      </c>
      <c r="C354" s="66" t="s">
        <v>893</v>
      </c>
      <c r="D354" s="59" t="s">
        <v>814</v>
      </c>
      <c r="E354" s="60"/>
      <c r="F354" s="60"/>
      <c r="G354" s="60"/>
      <c r="H354" s="60"/>
      <c r="I354" s="60">
        <f t="shared" si="25"/>
        <v>0</v>
      </c>
      <c r="J354" s="60"/>
      <c r="K354" s="60"/>
      <c r="L354" s="60">
        <f t="shared" si="26"/>
        <v>0</v>
      </c>
      <c r="M354" s="60"/>
      <c r="N354" s="60"/>
      <c r="O354" s="60">
        <f t="shared" si="23"/>
        <v>0</v>
      </c>
    </row>
    <row r="355" spans="1:15" hidden="1">
      <c r="A355" s="38"/>
      <c r="B355" s="38" t="str">
        <f t="shared" si="24"/>
        <v>b</v>
      </c>
      <c r="C355" s="65" t="s">
        <v>894</v>
      </c>
      <c r="D355" s="56" t="s">
        <v>870</v>
      </c>
      <c r="E355" s="57">
        <f>SUM(E356:E357)</f>
        <v>0</v>
      </c>
      <c r="F355" s="57">
        <f>SUM(F356:F357)</f>
        <v>0</v>
      </c>
      <c r="G355" s="57">
        <f>SUM(G356:G357)</f>
        <v>0</v>
      </c>
      <c r="H355" s="57">
        <f>SUM(H356:H357)</f>
        <v>0</v>
      </c>
      <c r="I355" s="57">
        <f t="shared" si="25"/>
        <v>0</v>
      </c>
      <c r="J355" s="57">
        <f>SUM(J356:J357)</f>
        <v>0</v>
      </c>
      <c r="K355" s="57">
        <f>SUM(K356:K357)</f>
        <v>0</v>
      </c>
      <c r="L355" s="57">
        <f t="shared" si="26"/>
        <v>0</v>
      </c>
      <c r="M355" s="57">
        <f>SUM(M356:M357)</f>
        <v>0</v>
      </c>
      <c r="N355" s="57">
        <f>SUM(N356:N357)</f>
        <v>0</v>
      </c>
      <c r="O355" s="57">
        <f t="shared" si="23"/>
        <v>0</v>
      </c>
    </row>
    <row r="356" spans="1:15" hidden="1">
      <c r="A356" s="38"/>
      <c r="B356" s="38" t="str">
        <f t="shared" si="24"/>
        <v>b</v>
      </c>
      <c r="C356" s="66" t="s">
        <v>895</v>
      </c>
      <c r="D356" s="59" t="s">
        <v>818</v>
      </c>
      <c r="E356" s="60"/>
      <c r="F356" s="60"/>
      <c r="G356" s="60"/>
      <c r="H356" s="60"/>
      <c r="I356" s="60">
        <f t="shared" si="25"/>
        <v>0</v>
      </c>
      <c r="J356" s="60"/>
      <c r="K356" s="60"/>
      <c r="L356" s="60">
        <f t="shared" si="26"/>
        <v>0</v>
      </c>
      <c r="M356" s="60"/>
      <c r="N356" s="60"/>
      <c r="O356" s="60">
        <f t="shared" si="23"/>
        <v>0</v>
      </c>
    </row>
    <row r="357" spans="1:15" ht="25.5" hidden="1">
      <c r="A357" s="38"/>
      <c r="B357" s="38" t="str">
        <f t="shared" si="24"/>
        <v>b</v>
      </c>
      <c r="C357" s="66" t="s">
        <v>896</v>
      </c>
      <c r="D357" s="59" t="s">
        <v>873</v>
      </c>
      <c r="E357" s="60"/>
      <c r="F357" s="60"/>
      <c r="G357" s="60"/>
      <c r="H357" s="60"/>
      <c r="I357" s="60">
        <f t="shared" si="25"/>
        <v>0</v>
      </c>
      <c r="J357" s="60"/>
      <c r="K357" s="60"/>
      <c r="L357" s="60">
        <f t="shared" si="26"/>
        <v>0</v>
      </c>
      <c r="M357" s="60"/>
      <c r="N357" s="60"/>
      <c r="O357" s="60">
        <f t="shared" si="23"/>
        <v>0</v>
      </c>
    </row>
  </sheetData>
  <autoFilter ref="A4:V357">
    <filterColumn colId="1">
      <filters>
        <filter val="a"/>
      </filters>
    </filterColumn>
  </autoFilter>
  <mergeCells count="7">
    <mergeCell ref="P6:P17"/>
    <mergeCell ref="K1:O1"/>
    <mergeCell ref="C2:C3"/>
    <mergeCell ref="D2:D3"/>
    <mergeCell ref="F2:H2"/>
    <mergeCell ref="I2:K2"/>
    <mergeCell ref="L2:N2"/>
  </mergeCells>
  <pageMargins left="0.7" right="0.7" top="0.75" bottom="0.75" header="0.3" footer="0.3"/>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K25"/>
  <sheetViews>
    <sheetView workbookViewId="0">
      <selection activeCell="I13" sqref="I13"/>
    </sheetView>
  </sheetViews>
  <sheetFormatPr defaultRowHeight="15"/>
  <cols>
    <col min="1" max="1" width="5.85546875" style="29" customWidth="1"/>
    <col min="2" max="2" width="54.7109375" style="138" customWidth="1"/>
    <col min="3" max="3" width="15" style="138" bestFit="1" customWidth="1"/>
    <col min="4" max="10" width="14.5703125" style="138" customWidth="1"/>
    <col min="11" max="11" width="14.5703125" style="29" customWidth="1"/>
    <col min="12" max="16384" width="9.140625" style="29"/>
  </cols>
  <sheetData>
    <row r="1" spans="2:11">
      <c r="F1" s="139"/>
    </row>
    <row r="2" spans="2:11">
      <c r="B2" s="299" t="s">
        <v>1082</v>
      </c>
      <c r="C2" s="299"/>
      <c r="D2" s="299"/>
      <c r="E2" s="299"/>
      <c r="F2" s="299"/>
    </row>
    <row r="4" spans="2:11">
      <c r="B4" s="300" t="s">
        <v>1069</v>
      </c>
      <c r="C4" s="298" t="s">
        <v>9</v>
      </c>
      <c r="D4" s="298"/>
      <c r="E4" s="301">
        <v>3.2</v>
      </c>
      <c r="F4" s="302"/>
      <c r="G4" s="303">
        <v>3.9</v>
      </c>
      <c r="H4" s="304"/>
      <c r="I4" s="298" t="s">
        <v>1070</v>
      </c>
      <c r="J4" s="298"/>
      <c r="K4" s="298"/>
    </row>
    <row r="5" spans="2:11">
      <c r="B5" s="300"/>
      <c r="C5" s="298"/>
      <c r="D5" s="298"/>
      <c r="E5" s="298" t="s">
        <v>485</v>
      </c>
      <c r="F5" s="298"/>
      <c r="G5" s="298" t="s">
        <v>1071</v>
      </c>
      <c r="H5" s="298"/>
      <c r="I5" s="298"/>
      <c r="J5" s="298"/>
      <c r="K5" s="298"/>
    </row>
    <row r="6" spans="2:11" ht="21" customHeight="1">
      <c r="B6" s="300"/>
      <c r="C6" s="140" t="s">
        <v>1072</v>
      </c>
      <c r="D6" s="140" t="s">
        <v>1073</v>
      </c>
      <c r="E6" s="140" t="s">
        <v>1072</v>
      </c>
      <c r="F6" s="140" t="s">
        <v>1073</v>
      </c>
      <c r="G6" s="140" t="s">
        <v>1072</v>
      </c>
      <c r="H6" s="140" t="s">
        <v>1073</v>
      </c>
      <c r="I6" s="140" t="s">
        <v>9</v>
      </c>
      <c r="J6" s="140" t="s">
        <v>485</v>
      </c>
      <c r="K6" s="140" t="s">
        <v>1071</v>
      </c>
    </row>
    <row r="7" spans="2:11">
      <c r="B7" s="141" t="s">
        <v>1074</v>
      </c>
      <c r="C7" s="142">
        <f>E7+G7</f>
        <v>38280</v>
      </c>
      <c r="D7" s="142">
        <f>F7+H7</f>
        <v>0</v>
      </c>
      <c r="E7" s="142">
        <v>38280</v>
      </c>
      <c r="F7" s="142"/>
      <c r="G7" s="142"/>
      <c r="H7" s="142"/>
      <c r="I7" s="143">
        <f t="shared" ref="I7:I12" si="0">J7+K7</f>
        <v>122496</v>
      </c>
      <c r="J7" s="143">
        <f t="shared" ref="J7:J12" si="1">E7*$E$4+F7*$G$4</f>
        <v>122496</v>
      </c>
      <c r="K7" s="143">
        <f t="shared" ref="K7:K12" si="2">G7*$E$4+H7*$G$4</f>
        <v>0</v>
      </c>
    </row>
    <row r="8" spans="2:11">
      <c r="B8" s="141" t="s">
        <v>1075</v>
      </c>
      <c r="C8" s="142"/>
      <c r="D8" s="142"/>
      <c r="E8" s="142">
        <v>5000</v>
      </c>
      <c r="F8" s="142"/>
      <c r="G8" s="142"/>
      <c r="H8" s="142"/>
      <c r="I8" s="143">
        <f t="shared" si="0"/>
        <v>16000</v>
      </c>
      <c r="J8" s="143">
        <f t="shared" si="1"/>
        <v>16000</v>
      </c>
      <c r="K8" s="143">
        <f t="shared" si="2"/>
        <v>0</v>
      </c>
    </row>
    <row r="9" spans="2:11">
      <c r="B9" s="141" t="s">
        <v>1076</v>
      </c>
      <c r="C9" s="142">
        <f t="shared" ref="C9:D12" si="3">E9+G9</f>
        <v>0</v>
      </c>
      <c r="D9" s="142">
        <f t="shared" si="3"/>
        <v>31626</v>
      </c>
      <c r="E9" s="142"/>
      <c r="F9" s="142">
        <v>31626</v>
      </c>
      <c r="G9" s="142"/>
      <c r="H9" s="142"/>
      <c r="I9" s="143">
        <f t="shared" si="0"/>
        <v>123341.4</v>
      </c>
      <c r="J9" s="143">
        <f t="shared" si="1"/>
        <v>123341.4</v>
      </c>
      <c r="K9" s="143">
        <f t="shared" si="2"/>
        <v>0</v>
      </c>
    </row>
    <row r="10" spans="2:11">
      <c r="B10" s="141" t="s">
        <v>1077</v>
      </c>
      <c r="C10" s="142">
        <f t="shared" si="3"/>
        <v>0</v>
      </c>
      <c r="D10" s="142">
        <f t="shared" si="3"/>
        <v>20000</v>
      </c>
      <c r="E10" s="142"/>
      <c r="F10" s="142">
        <v>20000</v>
      </c>
      <c r="G10" s="142"/>
      <c r="H10" s="142"/>
      <c r="I10" s="143">
        <f t="shared" si="0"/>
        <v>78000</v>
      </c>
      <c r="J10" s="143">
        <f t="shared" si="1"/>
        <v>78000</v>
      </c>
      <c r="K10" s="143">
        <f t="shared" si="2"/>
        <v>0</v>
      </c>
    </row>
    <row r="11" spans="2:11">
      <c r="B11" s="141" t="s">
        <v>1078</v>
      </c>
      <c r="C11" s="142">
        <f t="shared" si="3"/>
        <v>20000</v>
      </c>
      <c r="D11" s="142">
        <f t="shared" si="3"/>
        <v>0</v>
      </c>
      <c r="E11" s="142">
        <v>20000</v>
      </c>
      <c r="F11" s="142"/>
      <c r="G11" s="142"/>
      <c r="H11" s="142"/>
      <c r="I11" s="143">
        <f t="shared" si="0"/>
        <v>64000</v>
      </c>
      <c r="J11" s="143">
        <f t="shared" si="1"/>
        <v>64000</v>
      </c>
      <c r="K11" s="143">
        <f t="shared" si="2"/>
        <v>0</v>
      </c>
    </row>
    <row r="12" spans="2:11" ht="45">
      <c r="B12" s="141" t="s">
        <v>1079</v>
      </c>
      <c r="C12" s="142">
        <f t="shared" si="3"/>
        <v>913</v>
      </c>
      <c r="D12" s="142">
        <f t="shared" si="3"/>
        <v>0</v>
      </c>
      <c r="E12" s="142">
        <v>913</v>
      </c>
      <c r="F12" s="142"/>
      <c r="G12" s="142"/>
      <c r="H12" s="142"/>
      <c r="I12" s="143">
        <f t="shared" si="0"/>
        <v>2921.6000000000004</v>
      </c>
      <c r="J12" s="143">
        <f t="shared" si="1"/>
        <v>2921.6000000000004</v>
      </c>
      <c r="K12" s="143">
        <f t="shared" si="2"/>
        <v>0</v>
      </c>
    </row>
    <row r="13" spans="2:11" ht="15.75">
      <c r="B13" s="144" t="s">
        <v>9</v>
      </c>
      <c r="C13" s="145">
        <f t="shared" ref="C13:K13" si="4">SUM(C7:C12)</f>
        <v>59193</v>
      </c>
      <c r="D13" s="145">
        <f t="shared" si="4"/>
        <v>51626</v>
      </c>
      <c r="E13" s="145">
        <f t="shared" si="4"/>
        <v>64193</v>
      </c>
      <c r="F13" s="145">
        <f t="shared" si="4"/>
        <v>51626</v>
      </c>
      <c r="G13" s="145">
        <f t="shared" si="4"/>
        <v>0</v>
      </c>
      <c r="H13" s="145">
        <f t="shared" si="4"/>
        <v>0</v>
      </c>
      <c r="I13" s="146">
        <f t="shared" si="4"/>
        <v>406759</v>
      </c>
      <c r="J13" s="145">
        <f t="shared" si="4"/>
        <v>406759</v>
      </c>
      <c r="K13" s="145">
        <f t="shared" si="4"/>
        <v>0</v>
      </c>
    </row>
    <row r="15" spans="2:11" hidden="1">
      <c r="H15" s="138" t="s">
        <v>1080</v>
      </c>
      <c r="I15" s="147">
        <v>1700000</v>
      </c>
    </row>
    <row r="16" spans="2:11" hidden="1">
      <c r="H16" s="138" t="s">
        <v>1081</v>
      </c>
      <c r="I16" s="147">
        <f>I15-I13</f>
        <v>1293241</v>
      </c>
    </row>
    <row r="19" spans="6:9">
      <c r="I19" s="148"/>
    </row>
    <row r="20" spans="6:9" ht="15.75">
      <c r="F20" s="149"/>
      <c r="G20" s="150"/>
      <c r="I20" s="148"/>
    </row>
    <row r="24" spans="6:9">
      <c r="H24" s="148"/>
      <c r="I24" s="148"/>
    </row>
    <row r="25" spans="6:9">
      <c r="H25" s="148"/>
    </row>
  </sheetData>
  <mergeCells count="8">
    <mergeCell ref="I4:K5"/>
    <mergeCell ref="E5:F5"/>
    <mergeCell ref="G5:H5"/>
    <mergeCell ref="B2:F2"/>
    <mergeCell ref="B4:B6"/>
    <mergeCell ref="C4:D5"/>
    <mergeCell ref="E4:F4"/>
    <mergeCell ref="G4:H4"/>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47"/>
  <sheetViews>
    <sheetView workbookViewId="0">
      <selection activeCell="E10" sqref="E10"/>
    </sheetView>
  </sheetViews>
  <sheetFormatPr defaultRowHeight="15"/>
  <cols>
    <col min="3" max="3" width="134" customWidth="1"/>
  </cols>
  <sheetData>
    <row r="1" spans="3:3" ht="10.5" customHeight="1"/>
    <row r="2" spans="3:3" hidden="1"/>
    <row r="3" spans="3:3" ht="18">
      <c r="C3" s="152" t="s">
        <v>1087</v>
      </c>
    </row>
    <row r="4" spans="3:3" ht="1.5" customHeight="1">
      <c r="C4" s="152"/>
    </row>
    <row r="5" spans="3:3" ht="18">
      <c r="C5" s="152" t="s">
        <v>1088</v>
      </c>
    </row>
    <row r="6" spans="3:3" ht="18">
      <c r="C6" s="152"/>
    </row>
    <row r="7" spans="3:3" ht="135">
      <c r="C7" s="153" t="s">
        <v>1089</v>
      </c>
    </row>
    <row r="9" spans="3:3" ht="45">
      <c r="C9" s="153" t="s">
        <v>1090</v>
      </c>
    </row>
    <row r="10" spans="3:3">
      <c r="C10" s="154" t="s">
        <v>1091</v>
      </c>
    </row>
    <row r="11" spans="3:3">
      <c r="C11" s="154" t="s">
        <v>1092</v>
      </c>
    </row>
    <row r="12" spans="3:3">
      <c r="C12" s="154" t="s">
        <v>1093</v>
      </c>
    </row>
    <row r="13" spans="3:3">
      <c r="C13" s="154" t="s">
        <v>1094</v>
      </c>
    </row>
    <row r="14" spans="3:3">
      <c r="C14" s="154" t="s">
        <v>1095</v>
      </c>
    </row>
    <row r="16" spans="3:3" ht="30">
      <c r="C16" s="153" t="s">
        <v>1096</v>
      </c>
    </row>
    <row r="17" spans="3:3" ht="60">
      <c r="C17" s="155" t="s">
        <v>1097</v>
      </c>
    </row>
    <row r="18" spans="3:3">
      <c r="C18" s="154" t="s">
        <v>1098</v>
      </c>
    </row>
    <row r="19" spans="3:3">
      <c r="C19" s="154" t="s">
        <v>1099</v>
      </c>
    </row>
    <row r="20" spans="3:3">
      <c r="C20" s="154" t="s">
        <v>1100</v>
      </c>
    </row>
    <row r="22" spans="3:3" ht="30">
      <c r="C22" s="153" t="s">
        <v>1101</v>
      </c>
    </row>
    <row r="23" spans="3:3">
      <c r="C23" s="154" t="s">
        <v>1102</v>
      </c>
    </row>
    <row r="24" spans="3:3">
      <c r="C24" s="154" t="s">
        <v>1103</v>
      </c>
    </row>
    <row r="25" spans="3:3" ht="30">
      <c r="C25" s="153" t="s">
        <v>1104</v>
      </c>
    </row>
    <row r="26" spans="3:3" ht="45">
      <c r="C26" s="153" t="s">
        <v>1105</v>
      </c>
    </row>
    <row r="28" spans="3:3">
      <c r="C28" s="155" t="s">
        <v>1106</v>
      </c>
    </row>
    <row r="29" spans="3:3" ht="45">
      <c r="C29" s="153" t="s">
        <v>1107</v>
      </c>
    </row>
    <row r="30" spans="3:3" ht="45">
      <c r="C30" s="156" t="s">
        <v>1108</v>
      </c>
    </row>
    <row r="31" spans="3:3" ht="75">
      <c r="C31" s="156" t="s">
        <v>1109</v>
      </c>
    </row>
    <row r="32" spans="3:3" ht="45">
      <c r="C32" s="156" t="s">
        <v>1110</v>
      </c>
    </row>
    <row r="34" spans="3:3">
      <c r="C34" s="155" t="s">
        <v>1111</v>
      </c>
    </row>
    <row r="35" spans="3:3" ht="45">
      <c r="C35" s="153" t="s">
        <v>1112</v>
      </c>
    </row>
    <row r="36" spans="3:3">
      <c r="C36" s="154" t="s">
        <v>1113</v>
      </c>
    </row>
    <row r="37" spans="3:3">
      <c r="C37" s="154" t="s">
        <v>1114</v>
      </c>
    </row>
    <row r="38" spans="3:3">
      <c r="C38" s="154" t="s">
        <v>1115</v>
      </c>
    </row>
    <row r="39" spans="3:3">
      <c r="C39" s="154" t="s">
        <v>1116</v>
      </c>
    </row>
    <row r="40" spans="3:3">
      <c r="C40" s="155" t="s">
        <v>1117</v>
      </c>
    </row>
    <row r="41" spans="3:3">
      <c r="C41" s="153" t="s">
        <v>1118</v>
      </c>
    </row>
    <row r="42" spans="3:3">
      <c r="C42" s="154" t="s">
        <v>1119</v>
      </c>
    </row>
    <row r="43" spans="3:3">
      <c r="C43" s="154" t="s">
        <v>1120</v>
      </c>
    </row>
    <row r="44" spans="3:3">
      <c r="C44" s="154" t="s">
        <v>1121</v>
      </c>
    </row>
    <row r="46" spans="3:3">
      <c r="C46" s="155" t="s">
        <v>1122</v>
      </c>
    </row>
    <row r="47" spans="3:3" ht="60">
      <c r="C47" s="153" t="s">
        <v>1123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4"/>
  <sheetViews>
    <sheetView workbookViewId="0">
      <selection sqref="A1:XFD1048576"/>
    </sheetView>
  </sheetViews>
  <sheetFormatPr defaultRowHeight="15"/>
  <cols>
    <col min="1" max="1" width="5.42578125" style="159" customWidth="1"/>
    <col min="2" max="2" width="66.42578125" style="159" customWidth="1"/>
    <col min="3" max="3" width="1.5703125" style="159" customWidth="1"/>
    <col min="4" max="4" width="73.85546875" style="159" customWidth="1"/>
    <col min="5" max="5" width="1.42578125" style="159" customWidth="1"/>
    <col min="6" max="6" width="50.140625" style="159" customWidth="1"/>
    <col min="7" max="7" width="9.140625" style="159"/>
    <col min="8" max="9" width="50" style="159" customWidth="1"/>
    <col min="10" max="11" width="14.28515625" style="159" bestFit="1" customWidth="1"/>
    <col min="12" max="12" width="9.140625" style="159"/>
    <col min="13" max="13" width="14.5703125" style="159" bestFit="1" customWidth="1"/>
    <col min="14" max="256" width="9.140625" style="159"/>
    <col min="257" max="257" width="5.42578125" style="159" customWidth="1"/>
    <col min="258" max="258" width="66.42578125" style="159" customWidth="1"/>
    <col min="259" max="259" width="1.5703125" style="159" customWidth="1"/>
    <col min="260" max="260" width="73.85546875" style="159" customWidth="1"/>
    <col min="261" max="261" width="1.42578125" style="159" customWidth="1"/>
    <col min="262" max="262" width="50.140625" style="159" customWidth="1"/>
    <col min="263" max="263" width="9.140625" style="159"/>
    <col min="264" max="265" width="50" style="159" customWidth="1"/>
    <col min="266" max="267" width="14.28515625" style="159" bestFit="1" customWidth="1"/>
    <col min="268" max="268" width="9.140625" style="159"/>
    <col min="269" max="269" width="14.5703125" style="159" bestFit="1" customWidth="1"/>
    <col min="270" max="512" width="9.140625" style="159"/>
    <col min="513" max="513" width="5.42578125" style="159" customWidth="1"/>
    <col min="514" max="514" width="66.42578125" style="159" customWidth="1"/>
    <col min="515" max="515" width="1.5703125" style="159" customWidth="1"/>
    <col min="516" max="516" width="73.85546875" style="159" customWidth="1"/>
    <col min="517" max="517" width="1.42578125" style="159" customWidth="1"/>
    <col min="518" max="518" width="50.140625" style="159" customWidth="1"/>
    <col min="519" max="519" width="9.140625" style="159"/>
    <col min="520" max="521" width="50" style="159" customWidth="1"/>
    <col min="522" max="523" width="14.28515625" style="159" bestFit="1" customWidth="1"/>
    <col min="524" max="524" width="9.140625" style="159"/>
    <col min="525" max="525" width="14.5703125" style="159" bestFit="1" customWidth="1"/>
    <col min="526" max="768" width="9.140625" style="159"/>
    <col min="769" max="769" width="5.42578125" style="159" customWidth="1"/>
    <col min="770" max="770" width="66.42578125" style="159" customWidth="1"/>
    <col min="771" max="771" width="1.5703125" style="159" customWidth="1"/>
    <col min="772" max="772" width="73.85546875" style="159" customWidth="1"/>
    <col min="773" max="773" width="1.42578125" style="159" customWidth="1"/>
    <col min="774" max="774" width="50.140625" style="159" customWidth="1"/>
    <col min="775" max="775" width="9.140625" style="159"/>
    <col min="776" max="777" width="50" style="159" customWidth="1"/>
    <col min="778" max="779" width="14.28515625" style="159" bestFit="1" customWidth="1"/>
    <col min="780" max="780" width="9.140625" style="159"/>
    <col min="781" max="781" width="14.5703125" style="159" bestFit="1" customWidth="1"/>
    <col min="782" max="1024" width="9.140625" style="159"/>
    <col min="1025" max="1025" width="5.42578125" style="159" customWidth="1"/>
    <col min="1026" max="1026" width="66.42578125" style="159" customWidth="1"/>
    <col min="1027" max="1027" width="1.5703125" style="159" customWidth="1"/>
    <col min="1028" max="1028" width="73.85546875" style="159" customWidth="1"/>
    <col min="1029" max="1029" width="1.42578125" style="159" customWidth="1"/>
    <col min="1030" max="1030" width="50.140625" style="159" customWidth="1"/>
    <col min="1031" max="1031" width="9.140625" style="159"/>
    <col min="1032" max="1033" width="50" style="159" customWidth="1"/>
    <col min="1034" max="1035" width="14.28515625" style="159" bestFit="1" customWidth="1"/>
    <col min="1036" max="1036" width="9.140625" style="159"/>
    <col min="1037" max="1037" width="14.5703125" style="159" bestFit="1" customWidth="1"/>
    <col min="1038" max="1280" width="9.140625" style="159"/>
    <col min="1281" max="1281" width="5.42578125" style="159" customWidth="1"/>
    <col min="1282" max="1282" width="66.42578125" style="159" customWidth="1"/>
    <col min="1283" max="1283" width="1.5703125" style="159" customWidth="1"/>
    <col min="1284" max="1284" width="73.85546875" style="159" customWidth="1"/>
    <col min="1285" max="1285" width="1.42578125" style="159" customWidth="1"/>
    <col min="1286" max="1286" width="50.140625" style="159" customWidth="1"/>
    <col min="1287" max="1287" width="9.140625" style="159"/>
    <col min="1288" max="1289" width="50" style="159" customWidth="1"/>
    <col min="1290" max="1291" width="14.28515625" style="159" bestFit="1" customWidth="1"/>
    <col min="1292" max="1292" width="9.140625" style="159"/>
    <col min="1293" max="1293" width="14.5703125" style="159" bestFit="1" customWidth="1"/>
    <col min="1294" max="1536" width="9.140625" style="159"/>
    <col min="1537" max="1537" width="5.42578125" style="159" customWidth="1"/>
    <col min="1538" max="1538" width="66.42578125" style="159" customWidth="1"/>
    <col min="1539" max="1539" width="1.5703125" style="159" customWidth="1"/>
    <col min="1540" max="1540" width="73.85546875" style="159" customWidth="1"/>
    <col min="1541" max="1541" width="1.42578125" style="159" customWidth="1"/>
    <col min="1542" max="1542" width="50.140625" style="159" customWidth="1"/>
    <col min="1543" max="1543" width="9.140625" style="159"/>
    <col min="1544" max="1545" width="50" style="159" customWidth="1"/>
    <col min="1546" max="1547" width="14.28515625" style="159" bestFit="1" customWidth="1"/>
    <col min="1548" max="1548" width="9.140625" style="159"/>
    <col min="1549" max="1549" width="14.5703125" style="159" bestFit="1" customWidth="1"/>
    <col min="1550" max="1792" width="9.140625" style="159"/>
    <col min="1793" max="1793" width="5.42578125" style="159" customWidth="1"/>
    <col min="1794" max="1794" width="66.42578125" style="159" customWidth="1"/>
    <col min="1795" max="1795" width="1.5703125" style="159" customWidth="1"/>
    <col min="1796" max="1796" width="73.85546875" style="159" customWidth="1"/>
    <col min="1797" max="1797" width="1.42578125" style="159" customWidth="1"/>
    <col min="1798" max="1798" width="50.140625" style="159" customWidth="1"/>
    <col min="1799" max="1799" width="9.140625" style="159"/>
    <col min="1800" max="1801" width="50" style="159" customWidth="1"/>
    <col min="1802" max="1803" width="14.28515625" style="159" bestFit="1" customWidth="1"/>
    <col min="1804" max="1804" width="9.140625" style="159"/>
    <col min="1805" max="1805" width="14.5703125" style="159" bestFit="1" customWidth="1"/>
    <col min="1806" max="2048" width="9.140625" style="159"/>
    <col min="2049" max="2049" width="5.42578125" style="159" customWidth="1"/>
    <col min="2050" max="2050" width="66.42578125" style="159" customWidth="1"/>
    <col min="2051" max="2051" width="1.5703125" style="159" customWidth="1"/>
    <col min="2052" max="2052" width="73.85546875" style="159" customWidth="1"/>
    <col min="2053" max="2053" width="1.42578125" style="159" customWidth="1"/>
    <col min="2054" max="2054" width="50.140625" style="159" customWidth="1"/>
    <col min="2055" max="2055" width="9.140625" style="159"/>
    <col min="2056" max="2057" width="50" style="159" customWidth="1"/>
    <col min="2058" max="2059" width="14.28515625" style="159" bestFit="1" customWidth="1"/>
    <col min="2060" max="2060" width="9.140625" style="159"/>
    <col min="2061" max="2061" width="14.5703125" style="159" bestFit="1" customWidth="1"/>
    <col min="2062" max="2304" width="9.140625" style="159"/>
    <col min="2305" max="2305" width="5.42578125" style="159" customWidth="1"/>
    <col min="2306" max="2306" width="66.42578125" style="159" customWidth="1"/>
    <col min="2307" max="2307" width="1.5703125" style="159" customWidth="1"/>
    <col min="2308" max="2308" width="73.85546875" style="159" customWidth="1"/>
    <col min="2309" max="2309" width="1.42578125" style="159" customWidth="1"/>
    <col min="2310" max="2310" width="50.140625" style="159" customWidth="1"/>
    <col min="2311" max="2311" width="9.140625" style="159"/>
    <col min="2312" max="2313" width="50" style="159" customWidth="1"/>
    <col min="2314" max="2315" width="14.28515625" style="159" bestFit="1" customWidth="1"/>
    <col min="2316" max="2316" width="9.140625" style="159"/>
    <col min="2317" max="2317" width="14.5703125" style="159" bestFit="1" customWidth="1"/>
    <col min="2318" max="2560" width="9.140625" style="159"/>
    <col min="2561" max="2561" width="5.42578125" style="159" customWidth="1"/>
    <col min="2562" max="2562" width="66.42578125" style="159" customWidth="1"/>
    <col min="2563" max="2563" width="1.5703125" style="159" customWidth="1"/>
    <col min="2564" max="2564" width="73.85546875" style="159" customWidth="1"/>
    <col min="2565" max="2565" width="1.42578125" style="159" customWidth="1"/>
    <col min="2566" max="2566" width="50.140625" style="159" customWidth="1"/>
    <col min="2567" max="2567" width="9.140625" style="159"/>
    <col min="2568" max="2569" width="50" style="159" customWidth="1"/>
    <col min="2570" max="2571" width="14.28515625" style="159" bestFit="1" customWidth="1"/>
    <col min="2572" max="2572" width="9.140625" style="159"/>
    <col min="2573" max="2573" width="14.5703125" style="159" bestFit="1" customWidth="1"/>
    <col min="2574" max="2816" width="9.140625" style="159"/>
    <col min="2817" max="2817" width="5.42578125" style="159" customWidth="1"/>
    <col min="2818" max="2818" width="66.42578125" style="159" customWidth="1"/>
    <col min="2819" max="2819" width="1.5703125" style="159" customWidth="1"/>
    <col min="2820" max="2820" width="73.85546875" style="159" customWidth="1"/>
    <col min="2821" max="2821" width="1.42578125" style="159" customWidth="1"/>
    <col min="2822" max="2822" width="50.140625" style="159" customWidth="1"/>
    <col min="2823" max="2823" width="9.140625" style="159"/>
    <col min="2824" max="2825" width="50" style="159" customWidth="1"/>
    <col min="2826" max="2827" width="14.28515625" style="159" bestFit="1" customWidth="1"/>
    <col min="2828" max="2828" width="9.140625" style="159"/>
    <col min="2829" max="2829" width="14.5703125" style="159" bestFit="1" customWidth="1"/>
    <col min="2830" max="3072" width="9.140625" style="159"/>
    <col min="3073" max="3073" width="5.42578125" style="159" customWidth="1"/>
    <col min="3074" max="3074" width="66.42578125" style="159" customWidth="1"/>
    <col min="3075" max="3075" width="1.5703125" style="159" customWidth="1"/>
    <col min="3076" max="3076" width="73.85546875" style="159" customWidth="1"/>
    <col min="3077" max="3077" width="1.42578125" style="159" customWidth="1"/>
    <col min="3078" max="3078" width="50.140625" style="159" customWidth="1"/>
    <col min="3079" max="3079" width="9.140625" style="159"/>
    <col min="3080" max="3081" width="50" style="159" customWidth="1"/>
    <col min="3082" max="3083" width="14.28515625" style="159" bestFit="1" customWidth="1"/>
    <col min="3084" max="3084" width="9.140625" style="159"/>
    <col min="3085" max="3085" width="14.5703125" style="159" bestFit="1" customWidth="1"/>
    <col min="3086" max="3328" width="9.140625" style="159"/>
    <col min="3329" max="3329" width="5.42578125" style="159" customWidth="1"/>
    <col min="3330" max="3330" width="66.42578125" style="159" customWidth="1"/>
    <col min="3331" max="3331" width="1.5703125" style="159" customWidth="1"/>
    <col min="3332" max="3332" width="73.85546875" style="159" customWidth="1"/>
    <col min="3333" max="3333" width="1.42578125" style="159" customWidth="1"/>
    <col min="3334" max="3334" width="50.140625" style="159" customWidth="1"/>
    <col min="3335" max="3335" width="9.140625" style="159"/>
    <col min="3336" max="3337" width="50" style="159" customWidth="1"/>
    <col min="3338" max="3339" width="14.28515625" style="159" bestFit="1" customWidth="1"/>
    <col min="3340" max="3340" width="9.140625" style="159"/>
    <col min="3341" max="3341" width="14.5703125" style="159" bestFit="1" customWidth="1"/>
    <col min="3342" max="3584" width="9.140625" style="159"/>
    <col min="3585" max="3585" width="5.42578125" style="159" customWidth="1"/>
    <col min="3586" max="3586" width="66.42578125" style="159" customWidth="1"/>
    <col min="3587" max="3587" width="1.5703125" style="159" customWidth="1"/>
    <col min="3588" max="3588" width="73.85546875" style="159" customWidth="1"/>
    <col min="3589" max="3589" width="1.42578125" style="159" customWidth="1"/>
    <col min="3590" max="3590" width="50.140625" style="159" customWidth="1"/>
    <col min="3591" max="3591" width="9.140625" style="159"/>
    <col min="3592" max="3593" width="50" style="159" customWidth="1"/>
    <col min="3594" max="3595" width="14.28515625" style="159" bestFit="1" customWidth="1"/>
    <col min="3596" max="3596" width="9.140625" style="159"/>
    <col min="3597" max="3597" width="14.5703125" style="159" bestFit="1" customWidth="1"/>
    <col min="3598" max="3840" width="9.140625" style="159"/>
    <col min="3841" max="3841" width="5.42578125" style="159" customWidth="1"/>
    <col min="3842" max="3842" width="66.42578125" style="159" customWidth="1"/>
    <col min="3843" max="3843" width="1.5703125" style="159" customWidth="1"/>
    <col min="3844" max="3844" width="73.85546875" style="159" customWidth="1"/>
    <col min="3845" max="3845" width="1.42578125" style="159" customWidth="1"/>
    <col min="3846" max="3846" width="50.140625" style="159" customWidth="1"/>
    <col min="3847" max="3847" width="9.140625" style="159"/>
    <col min="3848" max="3849" width="50" style="159" customWidth="1"/>
    <col min="3850" max="3851" width="14.28515625" style="159" bestFit="1" customWidth="1"/>
    <col min="3852" max="3852" width="9.140625" style="159"/>
    <col min="3853" max="3853" width="14.5703125" style="159" bestFit="1" customWidth="1"/>
    <col min="3854" max="4096" width="9.140625" style="159"/>
    <col min="4097" max="4097" width="5.42578125" style="159" customWidth="1"/>
    <col min="4098" max="4098" width="66.42578125" style="159" customWidth="1"/>
    <col min="4099" max="4099" width="1.5703125" style="159" customWidth="1"/>
    <col min="4100" max="4100" width="73.85546875" style="159" customWidth="1"/>
    <col min="4101" max="4101" width="1.42578125" style="159" customWidth="1"/>
    <col min="4102" max="4102" width="50.140625" style="159" customWidth="1"/>
    <col min="4103" max="4103" width="9.140625" style="159"/>
    <col min="4104" max="4105" width="50" style="159" customWidth="1"/>
    <col min="4106" max="4107" width="14.28515625" style="159" bestFit="1" customWidth="1"/>
    <col min="4108" max="4108" width="9.140625" style="159"/>
    <col min="4109" max="4109" width="14.5703125" style="159" bestFit="1" customWidth="1"/>
    <col min="4110" max="4352" width="9.140625" style="159"/>
    <col min="4353" max="4353" width="5.42578125" style="159" customWidth="1"/>
    <col min="4354" max="4354" width="66.42578125" style="159" customWidth="1"/>
    <col min="4355" max="4355" width="1.5703125" style="159" customWidth="1"/>
    <col min="4356" max="4356" width="73.85546875" style="159" customWidth="1"/>
    <col min="4357" max="4357" width="1.42578125" style="159" customWidth="1"/>
    <col min="4358" max="4358" width="50.140625" style="159" customWidth="1"/>
    <col min="4359" max="4359" width="9.140625" style="159"/>
    <col min="4360" max="4361" width="50" style="159" customWidth="1"/>
    <col min="4362" max="4363" width="14.28515625" style="159" bestFit="1" customWidth="1"/>
    <col min="4364" max="4364" width="9.140625" style="159"/>
    <col min="4365" max="4365" width="14.5703125" style="159" bestFit="1" customWidth="1"/>
    <col min="4366" max="4608" width="9.140625" style="159"/>
    <col min="4609" max="4609" width="5.42578125" style="159" customWidth="1"/>
    <col min="4610" max="4610" width="66.42578125" style="159" customWidth="1"/>
    <col min="4611" max="4611" width="1.5703125" style="159" customWidth="1"/>
    <col min="4612" max="4612" width="73.85546875" style="159" customWidth="1"/>
    <col min="4613" max="4613" width="1.42578125" style="159" customWidth="1"/>
    <col min="4614" max="4614" width="50.140625" style="159" customWidth="1"/>
    <col min="4615" max="4615" width="9.140625" style="159"/>
    <col min="4616" max="4617" width="50" style="159" customWidth="1"/>
    <col min="4618" max="4619" width="14.28515625" style="159" bestFit="1" customWidth="1"/>
    <col min="4620" max="4620" width="9.140625" style="159"/>
    <col min="4621" max="4621" width="14.5703125" style="159" bestFit="1" customWidth="1"/>
    <col min="4622" max="4864" width="9.140625" style="159"/>
    <col min="4865" max="4865" width="5.42578125" style="159" customWidth="1"/>
    <col min="4866" max="4866" width="66.42578125" style="159" customWidth="1"/>
    <col min="4867" max="4867" width="1.5703125" style="159" customWidth="1"/>
    <col min="4868" max="4868" width="73.85546875" style="159" customWidth="1"/>
    <col min="4869" max="4869" width="1.42578125" style="159" customWidth="1"/>
    <col min="4870" max="4870" width="50.140625" style="159" customWidth="1"/>
    <col min="4871" max="4871" width="9.140625" style="159"/>
    <col min="4872" max="4873" width="50" style="159" customWidth="1"/>
    <col min="4874" max="4875" width="14.28515625" style="159" bestFit="1" customWidth="1"/>
    <col min="4876" max="4876" width="9.140625" style="159"/>
    <col min="4877" max="4877" width="14.5703125" style="159" bestFit="1" customWidth="1"/>
    <col min="4878" max="5120" width="9.140625" style="159"/>
    <col min="5121" max="5121" width="5.42578125" style="159" customWidth="1"/>
    <col min="5122" max="5122" width="66.42578125" style="159" customWidth="1"/>
    <col min="5123" max="5123" width="1.5703125" style="159" customWidth="1"/>
    <col min="5124" max="5124" width="73.85546875" style="159" customWidth="1"/>
    <col min="5125" max="5125" width="1.42578125" style="159" customWidth="1"/>
    <col min="5126" max="5126" width="50.140625" style="159" customWidth="1"/>
    <col min="5127" max="5127" width="9.140625" style="159"/>
    <col min="5128" max="5129" width="50" style="159" customWidth="1"/>
    <col min="5130" max="5131" width="14.28515625" style="159" bestFit="1" customWidth="1"/>
    <col min="5132" max="5132" width="9.140625" style="159"/>
    <col min="5133" max="5133" width="14.5703125" style="159" bestFit="1" customWidth="1"/>
    <col min="5134" max="5376" width="9.140625" style="159"/>
    <col min="5377" max="5377" width="5.42578125" style="159" customWidth="1"/>
    <col min="5378" max="5378" width="66.42578125" style="159" customWidth="1"/>
    <col min="5379" max="5379" width="1.5703125" style="159" customWidth="1"/>
    <col min="5380" max="5380" width="73.85546875" style="159" customWidth="1"/>
    <col min="5381" max="5381" width="1.42578125" style="159" customWidth="1"/>
    <col min="5382" max="5382" width="50.140625" style="159" customWidth="1"/>
    <col min="5383" max="5383" width="9.140625" style="159"/>
    <col min="5384" max="5385" width="50" style="159" customWidth="1"/>
    <col min="5386" max="5387" width="14.28515625" style="159" bestFit="1" customWidth="1"/>
    <col min="5388" max="5388" width="9.140625" style="159"/>
    <col min="5389" max="5389" width="14.5703125" style="159" bestFit="1" customWidth="1"/>
    <col min="5390" max="5632" width="9.140625" style="159"/>
    <col min="5633" max="5633" width="5.42578125" style="159" customWidth="1"/>
    <col min="5634" max="5634" width="66.42578125" style="159" customWidth="1"/>
    <col min="5635" max="5635" width="1.5703125" style="159" customWidth="1"/>
    <col min="5636" max="5636" width="73.85546875" style="159" customWidth="1"/>
    <col min="5637" max="5637" width="1.42578125" style="159" customWidth="1"/>
    <col min="5638" max="5638" width="50.140625" style="159" customWidth="1"/>
    <col min="5639" max="5639" width="9.140625" style="159"/>
    <col min="5640" max="5641" width="50" style="159" customWidth="1"/>
    <col min="5642" max="5643" width="14.28515625" style="159" bestFit="1" customWidth="1"/>
    <col min="5644" max="5644" width="9.140625" style="159"/>
    <col min="5645" max="5645" width="14.5703125" style="159" bestFit="1" customWidth="1"/>
    <col min="5646" max="5888" width="9.140625" style="159"/>
    <col min="5889" max="5889" width="5.42578125" style="159" customWidth="1"/>
    <col min="5890" max="5890" width="66.42578125" style="159" customWidth="1"/>
    <col min="5891" max="5891" width="1.5703125" style="159" customWidth="1"/>
    <col min="5892" max="5892" width="73.85546875" style="159" customWidth="1"/>
    <col min="5893" max="5893" width="1.42578125" style="159" customWidth="1"/>
    <col min="5894" max="5894" width="50.140625" style="159" customWidth="1"/>
    <col min="5895" max="5895" width="9.140625" style="159"/>
    <col min="5896" max="5897" width="50" style="159" customWidth="1"/>
    <col min="5898" max="5899" width="14.28515625" style="159" bestFit="1" customWidth="1"/>
    <col min="5900" max="5900" width="9.140625" style="159"/>
    <col min="5901" max="5901" width="14.5703125" style="159" bestFit="1" customWidth="1"/>
    <col min="5902" max="6144" width="9.140625" style="159"/>
    <col min="6145" max="6145" width="5.42578125" style="159" customWidth="1"/>
    <col min="6146" max="6146" width="66.42578125" style="159" customWidth="1"/>
    <col min="6147" max="6147" width="1.5703125" style="159" customWidth="1"/>
    <col min="6148" max="6148" width="73.85546875" style="159" customWidth="1"/>
    <col min="6149" max="6149" width="1.42578125" style="159" customWidth="1"/>
    <col min="6150" max="6150" width="50.140625" style="159" customWidth="1"/>
    <col min="6151" max="6151" width="9.140625" style="159"/>
    <col min="6152" max="6153" width="50" style="159" customWidth="1"/>
    <col min="6154" max="6155" width="14.28515625" style="159" bestFit="1" customWidth="1"/>
    <col min="6156" max="6156" width="9.140625" style="159"/>
    <col min="6157" max="6157" width="14.5703125" style="159" bestFit="1" customWidth="1"/>
    <col min="6158" max="6400" width="9.140625" style="159"/>
    <col min="6401" max="6401" width="5.42578125" style="159" customWidth="1"/>
    <col min="6402" max="6402" width="66.42578125" style="159" customWidth="1"/>
    <col min="6403" max="6403" width="1.5703125" style="159" customWidth="1"/>
    <col min="6404" max="6404" width="73.85546875" style="159" customWidth="1"/>
    <col min="6405" max="6405" width="1.42578125" style="159" customWidth="1"/>
    <col min="6406" max="6406" width="50.140625" style="159" customWidth="1"/>
    <col min="6407" max="6407" width="9.140625" style="159"/>
    <col min="6408" max="6409" width="50" style="159" customWidth="1"/>
    <col min="6410" max="6411" width="14.28515625" style="159" bestFit="1" customWidth="1"/>
    <col min="6412" max="6412" width="9.140625" style="159"/>
    <col min="6413" max="6413" width="14.5703125" style="159" bestFit="1" customWidth="1"/>
    <col min="6414" max="6656" width="9.140625" style="159"/>
    <col min="6657" max="6657" width="5.42578125" style="159" customWidth="1"/>
    <col min="6658" max="6658" width="66.42578125" style="159" customWidth="1"/>
    <col min="6659" max="6659" width="1.5703125" style="159" customWidth="1"/>
    <col min="6660" max="6660" width="73.85546875" style="159" customWidth="1"/>
    <col min="6661" max="6661" width="1.42578125" style="159" customWidth="1"/>
    <col min="6662" max="6662" width="50.140625" style="159" customWidth="1"/>
    <col min="6663" max="6663" width="9.140625" style="159"/>
    <col min="6664" max="6665" width="50" style="159" customWidth="1"/>
    <col min="6666" max="6667" width="14.28515625" style="159" bestFit="1" customWidth="1"/>
    <col min="6668" max="6668" width="9.140625" style="159"/>
    <col min="6669" max="6669" width="14.5703125" style="159" bestFit="1" customWidth="1"/>
    <col min="6670" max="6912" width="9.140625" style="159"/>
    <col min="6913" max="6913" width="5.42578125" style="159" customWidth="1"/>
    <col min="6914" max="6914" width="66.42578125" style="159" customWidth="1"/>
    <col min="6915" max="6915" width="1.5703125" style="159" customWidth="1"/>
    <col min="6916" max="6916" width="73.85546875" style="159" customWidth="1"/>
    <col min="6917" max="6917" width="1.42578125" style="159" customWidth="1"/>
    <col min="6918" max="6918" width="50.140625" style="159" customWidth="1"/>
    <col min="6919" max="6919" width="9.140625" style="159"/>
    <col min="6920" max="6921" width="50" style="159" customWidth="1"/>
    <col min="6922" max="6923" width="14.28515625" style="159" bestFit="1" customWidth="1"/>
    <col min="6924" max="6924" width="9.140625" style="159"/>
    <col min="6925" max="6925" width="14.5703125" style="159" bestFit="1" customWidth="1"/>
    <col min="6926" max="7168" width="9.140625" style="159"/>
    <col min="7169" max="7169" width="5.42578125" style="159" customWidth="1"/>
    <col min="7170" max="7170" width="66.42578125" style="159" customWidth="1"/>
    <col min="7171" max="7171" width="1.5703125" style="159" customWidth="1"/>
    <col min="7172" max="7172" width="73.85546875" style="159" customWidth="1"/>
    <col min="7173" max="7173" width="1.42578125" style="159" customWidth="1"/>
    <col min="7174" max="7174" width="50.140625" style="159" customWidth="1"/>
    <col min="7175" max="7175" width="9.140625" style="159"/>
    <col min="7176" max="7177" width="50" style="159" customWidth="1"/>
    <col min="7178" max="7179" width="14.28515625" style="159" bestFit="1" customWidth="1"/>
    <col min="7180" max="7180" width="9.140625" style="159"/>
    <col min="7181" max="7181" width="14.5703125" style="159" bestFit="1" customWidth="1"/>
    <col min="7182" max="7424" width="9.140625" style="159"/>
    <col min="7425" max="7425" width="5.42578125" style="159" customWidth="1"/>
    <col min="7426" max="7426" width="66.42578125" style="159" customWidth="1"/>
    <col min="7427" max="7427" width="1.5703125" style="159" customWidth="1"/>
    <col min="7428" max="7428" width="73.85546875" style="159" customWidth="1"/>
    <col min="7429" max="7429" width="1.42578125" style="159" customWidth="1"/>
    <col min="7430" max="7430" width="50.140625" style="159" customWidth="1"/>
    <col min="7431" max="7431" width="9.140625" style="159"/>
    <col min="7432" max="7433" width="50" style="159" customWidth="1"/>
    <col min="7434" max="7435" width="14.28515625" style="159" bestFit="1" customWidth="1"/>
    <col min="7436" max="7436" width="9.140625" style="159"/>
    <col min="7437" max="7437" width="14.5703125" style="159" bestFit="1" customWidth="1"/>
    <col min="7438" max="7680" width="9.140625" style="159"/>
    <col min="7681" max="7681" width="5.42578125" style="159" customWidth="1"/>
    <col min="7682" max="7682" width="66.42578125" style="159" customWidth="1"/>
    <col min="7683" max="7683" width="1.5703125" style="159" customWidth="1"/>
    <col min="7684" max="7684" width="73.85546875" style="159" customWidth="1"/>
    <col min="7685" max="7685" width="1.42578125" style="159" customWidth="1"/>
    <col min="7686" max="7686" width="50.140625" style="159" customWidth="1"/>
    <col min="7687" max="7687" width="9.140625" style="159"/>
    <col min="7688" max="7689" width="50" style="159" customWidth="1"/>
    <col min="7690" max="7691" width="14.28515625" style="159" bestFit="1" customWidth="1"/>
    <col min="7692" max="7692" width="9.140625" style="159"/>
    <col min="7693" max="7693" width="14.5703125" style="159" bestFit="1" customWidth="1"/>
    <col min="7694" max="7936" width="9.140625" style="159"/>
    <col min="7937" max="7937" width="5.42578125" style="159" customWidth="1"/>
    <col min="7938" max="7938" width="66.42578125" style="159" customWidth="1"/>
    <col min="7939" max="7939" width="1.5703125" style="159" customWidth="1"/>
    <col min="7940" max="7940" width="73.85546875" style="159" customWidth="1"/>
    <col min="7941" max="7941" width="1.42578125" style="159" customWidth="1"/>
    <col min="7942" max="7942" width="50.140625" style="159" customWidth="1"/>
    <col min="7943" max="7943" width="9.140625" style="159"/>
    <col min="7944" max="7945" width="50" style="159" customWidth="1"/>
    <col min="7946" max="7947" width="14.28515625" style="159" bestFit="1" customWidth="1"/>
    <col min="7948" max="7948" width="9.140625" style="159"/>
    <col min="7949" max="7949" width="14.5703125" style="159" bestFit="1" customWidth="1"/>
    <col min="7950" max="8192" width="9.140625" style="159"/>
    <col min="8193" max="8193" width="5.42578125" style="159" customWidth="1"/>
    <col min="8194" max="8194" width="66.42578125" style="159" customWidth="1"/>
    <col min="8195" max="8195" width="1.5703125" style="159" customWidth="1"/>
    <col min="8196" max="8196" width="73.85546875" style="159" customWidth="1"/>
    <col min="8197" max="8197" width="1.42578125" style="159" customWidth="1"/>
    <col min="8198" max="8198" width="50.140625" style="159" customWidth="1"/>
    <col min="8199" max="8199" width="9.140625" style="159"/>
    <col min="8200" max="8201" width="50" style="159" customWidth="1"/>
    <col min="8202" max="8203" width="14.28515625" style="159" bestFit="1" customWidth="1"/>
    <col min="8204" max="8204" width="9.140625" style="159"/>
    <col min="8205" max="8205" width="14.5703125" style="159" bestFit="1" customWidth="1"/>
    <col min="8206" max="8448" width="9.140625" style="159"/>
    <col min="8449" max="8449" width="5.42578125" style="159" customWidth="1"/>
    <col min="8450" max="8450" width="66.42578125" style="159" customWidth="1"/>
    <col min="8451" max="8451" width="1.5703125" style="159" customWidth="1"/>
    <col min="8452" max="8452" width="73.85546875" style="159" customWidth="1"/>
    <col min="8453" max="8453" width="1.42578125" style="159" customWidth="1"/>
    <col min="8454" max="8454" width="50.140625" style="159" customWidth="1"/>
    <col min="8455" max="8455" width="9.140625" style="159"/>
    <col min="8456" max="8457" width="50" style="159" customWidth="1"/>
    <col min="8458" max="8459" width="14.28515625" style="159" bestFit="1" customWidth="1"/>
    <col min="8460" max="8460" width="9.140625" style="159"/>
    <col min="8461" max="8461" width="14.5703125" style="159" bestFit="1" customWidth="1"/>
    <col min="8462" max="8704" width="9.140625" style="159"/>
    <col min="8705" max="8705" width="5.42578125" style="159" customWidth="1"/>
    <col min="8706" max="8706" width="66.42578125" style="159" customWidth="1"/>
    <col min="8707" max="8707" width="1.5703125" style="159" customWidth="1"/>
    <col min="8708" max="8708" width="73.85546875" style="159" customWidth="1"/>
    <col min="8709" max="8709" width="1.42578125" style="159" customWidth="1"/>
    <col min="8710" max="8710" width="50.140625" style="159" customWidth="1"/>
    <col min="8711" max="8711" width="9.140625" style="159"/>
    <col min="8712" max="8713" width="50" style="159" customWidth="1"/>
    <col min="8714" max="8715" width="14.28515625" style="159" bestFit="1" customWidth="1"/>
    <col min="8716" max="8716" width="9.140625" style="159"/>
    <col min="8717" max="8717" width="14.5703125" style="159" bestFit="1" customWidth="1"/>
    <col min="8718" max="8960" width="9.140625" style="159"/>
    <col min="8961" max="8961" width="5.42578125" style="159" customWidth="1"/>
    <col min="8962" max="8962" width="66.42578125" style="159" customWidth="1"/>
    <col min="8963" max="8963" width="1.5703125" style="159" customWidth="1"/>
    <col min="8964" max="8964" width="73.85546875" style="159" customWidth="1"/>
    <col min="8965" max="8965" width="1.42578125" style="159" customWidth="1"/>
    <col min="8966" max="8966" width="50.140625" style="159" customWidth="1"/>
    <col min="8967" max="8967" width="9.140625" style="159"/>
    <col min="8968" max="8969" width="50" style="159" customWidth="1"/>
    <col min="8970" max="8971" width="14.28515625" style="159" bestFit="1" customWidth="1"/>
    <col min="8972" max="8972" width="9.140625" style="159"/>
    <col min="8973" max="8973" width="14.5703125" style="159" bestFit="1" customWidth="1"/>
    <col min="8974" max="9216" width="9.140625" style="159"/>
    <col min="9217" max="9217" width="5.42578125" style="159" customWidth="1"/>
    <col min="9218" max="9218" width="66.42578125" style="159" customWidth="1"/>
    <col min="9219" max="9219" width="1.5703125" style="159" customWidth="1"/>
    <col min="9220" max="9220" width="73.85546875" style="159" customWidth="1"/>
    <col min="9221" max="9221" width="1.42578125" style="159" customWidth="1"/>
    <col min="9222" max="9222" width="50.140625" style="159" customWidth="1"/>
    <col min="9223" max="9223" width="9.140625" style="159"/>
    <col min="9224" max="9225" width="50" style="159" customWidth="1"/>
    <col min="9226" max="9227" width="14.28515625" style="159" bestFit="1" customWidth="1"/>
    <col min="9228" max="9228" width="9.140625" style="159"/>
    <col min="9229" max="9229" width="14.5703125" style="159" bestFit="1" customWidth="1"/>
    <col min="9230" max="9472" width="9.140625" style="159"/>
    <col min="9473" max="9473" width="5.42578125" style="159" customWidth="1"/>
    <col min="9474" max="9474" width="66.42578125" style="159" customWidth="1"/>
    <col min="9475" max="9475" width="1.5703125" style="159" customWidth="1"/>
    <col min="9476" max="9476" width="73.85546875" style="159" customWidth="1"/>
    <col min="9477" max="9477" width="1.42578125" style="159" customWidth="1"/>
    <col min="9478" max="9478" width="50.140625" style="159" customWidth="1"/>
    <col min="9479" max="9479" width="9.140625" style="159"/>
    <col min="9480" max="9481" width="50" style="159" customWidth="1"/>
    <col min="9482" max="9483" width="14.28515625" style="159" bestFit="1" customWidth="1"/>
    <col min="9484" max="9484" width="9.140625" style="159"/>
    <col min="9485" max="9485" width="14.5703125" style="159" bestFit="1" customWidth="1"/>
    <col min="9486" max="9728" width="9.140625" style="159"/>
    <col min="9729" max="9729" width="5.42578125" style="159" customWidth="1"/>
    <col min="9730" max="9730" width="66.42578125" style="159" customWidth="1"/>
    <col min="9731" max="9731" width="1.5703125" style="159" customWidth="1"/>
    <col min="9732" max="9732" width="73.85546875" style="159" customWidth="1"/>
    <col min="9733" max="9733" width="1.42578125" style="159" customWidth="1"/>
    <col min="9734" max="9734" width="50.140625" style="159" customWidth="1"/>
    <col min="9735" max="9735" width="9.140625" style="159"/>
    <col min="9736" max="9737" width="50" style="159" customWidth="1"/>
    <col min="9738" max="9739" width="14.28515625" style="159" bestFit="1" customWidth="1"/>
    <col min="9740" max="9740" width="9.140625" style="159"/>
    <col min="9741" max="9741" width="14.5703125" style="159" bestFit="1" customWidth="1"/>
    <col min="9742" max="9984" width="9.140625" style="159"/>
    <col min="9985" max="9985" width="5.42578125" style="159" customWidth="1"/>
    <col min="9986" max="9986" width="66.42578125" style="159" customWidth="1"/>
    <col min="9987" max="9987" width="1.5703125" style="159" customWidth="1"/>
    <col min="9988" max="9988" width="73.85546875" style="159" customWidth="1"/>
    <col min="9989" max="9989" width="1.42578125" style="159" customWidth="1"/>
    <col min="9990" max="9990" width="50.140625" style="159" customWidth="1"/>
    <col min="9991" max="9991" width="9.140625" style="159"/>
    <col min="9992" max="9993" width="50" style="159" customWidth="1"/>
    <col min="9994" max="9995" width="14.28515625" style="159" bestFit="1" customWidth="1"/>
    <col min="9996" max="9996" width="9.140625" style="159"/>
    <col min="9997" max="9997" width="14.5703125" style="159" bestFit="1" customWidth="1"/>
    <col min="9998" max="10240" width="9.140625" style="159"/>
    <col min="10241" max="10241" width="5.42578125" style="159" customWidth="1"/>
    <col min="10242" max="10242" width="66.42578125" style="159" customWidth="1"/>
    <col min="10243" max="10243" width="1.5703125" style="159" customWidth="1"/>
    <col min="10244" max="10244" width="73.85546875" style="159" customWidth="1"/>
    <col min="10245" max="10245" width="1.42578125" style="159" customWidth="1"/>
    <col min="10246" max="10246" width="50.140625" style="159" customWidth="1"/>
    <col min="10247" max="10247" width="9.140625" style="159"/>
    <col min="10248" max="10249" width="50" style="159" customWidth="1"/>
    <col min="10250" max="10251" width="14.28515625" style="159" bestFit="1" customWidth="1"/>
    <col min="10252" max="10252" width="9.140625" style="159"/>
    <col min="10253" max="10253" width="14.5703125" style="159" bestFit="1" customWidth="1"/>
    <col min="10254" max="10496" width="9.140625" style="159"/>
    <col min="10497" max="10497" width="5.42578125" style="159" customWidth="1"/>
    <col min="10498" max="10498" width="66.42578125" style="159" customWidth="1"/>
    <col min="10499" max="10499" width="1.5703125" style="159" customWidth="1"/>
    <col min="10500" max="10500" width="73.85546875" style="159" customWidth="1"/>
    <col min="10501" max="10501" width="1.42578125" style="159" customWidth="1"/>
    <col min="10502" max="10502" width="50.140625" style="159" customWidth="1"/>
    <col min="10503" max="10503" width="9.140625" style="159"/>
    <col min="10504" max="10505" width="50" style="159" customWidth="1"/>
    <col min="10506" max="10507" width="14.28515625" style="159" bestFit="1" customWidth="1"/>
    <col min="10508" max="10508" width="9.140625" style="159"/>
    <col min="10509" max="10509" width="14.5703125" style="159" bestFit="1" customWidth="1"/>
    <col min="10510" max="10752" width="9.140625" style="159"/>
    <col min="10753" max="10753" width="5.42578125" style="159" customWidth="1"/>
    <col min="10754" max="10754" width="66.42578125" style="159" customWidth="1"/>
    <col min="10755" max="10755" width="1.5703125" style="159" customWidth="1"/>
    <col min="10756" max="10756" width="73.85546875" style="159" customWidth="1"/>
    <col min="10757" max="10757" width="1.42578125" style="159" customWidth="1"/>
    <col min="10758" max="10758" width="50.140625" style="159" customWidth="1"/>
    <col min="10759" max="10759" width="9.140625" style="159"/>
    <col min="10760" max="10761" width="50" style="159" customWidth="1"/>
    <col min="10762" max="10763" width="14.28515625" style="159" bestFit="1" customWidth="1"/>
    <col min="10764" max="10764" width="9.140625" style="159"/>
    <col min="10765" max="10765" width="14.5703125" style="159" bestFit="1" customWidth="1"/>
    <col min="10766" max="11008" width="9.140625" style="159"/>
    <col min="11009" max="11009" width="5.42578125" style="159" customWidth="1"/>
    <col min="11010" max="11010" width="66.42578125" style="159" customWidth="1"/>
    <col min="11011" max="11011" width="1.5703125" style="159" customWidth="1"/>
    <col min="11012" max="11012" width="73.85546875" style="159" customWidth="1"/>
    <col min="11013" max="11013" width="1.42578125" style="159" customWidth="1"/>
    <col min="11014" max="11014" width="50.140625" style="159" customWidth="1"/>
    <col min="11015" max="11015" width="9.140625" style="159"/>
    <col min="11016" max="11017" width="50" style="159" customWidth="1"/>
    <col min="11018" max="11019" width="14.28515625" style="159" bestFit="1" customWidth="1"/>
    <col min="11020" max="11020" width="9.140625" style="159"/>
    <col min="11021" max="11021" width="14.5703125" style="159" bestFit="1" customWidth="1"/>
    <col min="11022" max="11264" width="9.140625" style="159"/>
    <col min="11265" max="11265" width="5.42578125" style="159" customWidth="1"/>
    <col min="11266" max="11266" width="66.42578125" style="159" customWidth="1"/>
    <col min="11267" max="11267" width="1.5703125" style="159" customWidth="1"/>
    <col min="11268" max="11268" width="73.85546875" style="159" customWidth="1"/>
    <col min="11269" max="11269" width="1.42578125" style="159" customWidth="1"/>
    <col min="11270" max="11270" width="50.140625" style="159" customWidth="1"/>
    <col min="11271" max="11271" width="9.140625" style="159"/>
    <col min="11272" max="11273" width="50" style="159" customWidth="1"/>
    <col min="11274" max="11275" width="14.28515625" style="159" bestFit="1" customWidth="1"/>
    <col min="11276" max="11276" width="9.140625" style="159"/>
    <col min="11277" max="11277" width="14.5703125" style="159" bestFit="1" customWidth="1"/>
    <col min="11278" max="11520" width="9.140625" style="159"/>
    <col min="11521" max="11521" width="5.42578125" style="159" customWidth="1"/>
    <col min="11522" max="11522" width="66.42578125" style="159" customWidth="1"/>
    <col min="11523" max="11523" width="1.5703125" style="159" customWidth="1"/>
    <col min="11524" max="11524" width="73.85546875" style="159" customWidth="1"/>
    <col min="11525" max="11525" width="1.42578125" style="159" customWidth="1"/>
    <col min="11526" max="11526" width="50.140625" style="159" customWidth="1"/>
    <col min="11527" max="11527" width="9.140625" style="159"/>
    <col min="11528" max="11529" width="50" style="159" customWidth="1"/>
    <col min="11530" max="11531" width="14.28515625" style="159" bestFit="1" customWidth="1"/>
    <col min="11532" max="11532" width="9.140625" style="159"/>
    <col min="11533" max="11533" width="14.5703125" style="159" bestFit="1" customWidth="1"/>
    <col min="11534" max="11776" width="9.140625" style="159"/>
    <col min="11777" max="11777" width="5.42578125" style="159" customWidth="1"/>
    <col min="11778" max="11778" width="66.42578125" style="159" customWidth="1"/>
    <col min="11779" max="11779" width="1.5703125" style="159" customWidth="1"/>
    <col min="11780" max="11780" width="73.85546875" style="159" customWidth="1"/>
    <col min="11781" max="11781" width="1.42578125" style="159" customWidth="1"/>
    <col min="11782" max="11782" width="50.140625" style="159" customWidth="1"/>
    <col min="11783" max="11783" width="9.140625" style="159"/>
    <col min="11784" max="11785" width="50" style="159" customWidth="1"/>
    <col min="11786" max="11787" width="14.28515625" style="159" bestFit="1" customWidth="1"/>
    <col min="11788" max="11788" width="9.140625" style="159"/>
    <col min="11789" max="11789" width="14.5703125" style="159" bestFit="1" customWidth="1"/>
    <col min="11790" max="12032" width="9.140625" style="159"/>
    <col min="12033" max="12033" width="5.42578125" style="159" customWidth="1"/>
    <col min="12034" max="12034" width="66.42578125" style="159" customWidth="1"/>
    <col min="12035" max="12035" width="1.5703125" style="159" customWidth="1"/>
    <col min="12036" max="12036" width="73.85546875" style="159" customWidth="1"/>
    <col min="12037" max="12037" width="1.42578125" style="159" customWidth="1"/>
    <col min="12038" max="12038" width="50.140625" style="159" customWidth="1"/>
    <col min="12039" max="12039" width="9.140625" style="159"/>
    <col min="12040" max="12041" width="50" style="159" customWidth="1"/>
    <col min="12042" max="12043" width="14.28515625" style="159" bestFit="1" customWidth="1"/>
    <col min="12044" max="12044" width="9.140625" style="159"/>
    <col min="12045" max="12045" width="14.5703125" style="159" bestFit="1" customWidth="1"/>
    <col min="12046" max="12288" width="9.140625" style="159"/>
    <col min="12289" max="12289" width="5.42578125" style="159" customWidth="1"/>
    <col min="12290" max="12290" width="66.42578125" style="159" customWidth="1"/>
    <col min="12291" max="12291" width="1.5703125" style="159" customWidth="1"/>
    <col min="12292" max="12292" width="73.85546875" style="159" customWidth="1"/>
    <col min="12293" max="12293" width="1.42578125" style="159" customWidth="1"/>
    <col min="12294" max="12294" width="50.140625" style="159" customWidth="1"/>
    <col min="12295" max="12295" width="9.140625" style="159"/>
    <col min="12296" max="12297" width="50" style="159" customWidth="1"/>
    <col min="12298" max="12299" width="14.28515625" style="159" bestFit="1" customWidth="1"/>
    <col min="12300" max="12300" width="9.140625" style="159"/>
    <col min="12301" max="12301" width="14.5703125" style="159" bestFit="1" customWidth="1"/>
    <col min="12302" max="12544" width="9.140625" style="159"/>
    <col min="12545" max="12545" width="5.42578125" style="159" customWidth="1"/>
    <col min="12546" max="12546" width="66.42578125" style="159" customWidth="1"/>
    <col min="12547" max="12547" width="1.5703125" style="159" customWidth="1"/>
    <col min="12548" max="12548" width="73.85546875" style="159" customWidth="1"/>
    <col min="12549" max="12549" width="1.42578125" style="159" customWidth="1"/>
    <col min="12550" max="12550" width="50.140625" style="159" customWidth="1"/>
    <col min="12551" max="12551" width="9.140625" style="159"/>
    <col min="12552" max="12553" width="50" style="159" customWidth="1"/>
    <col min="12554" max="12555" width="14.28515625" style="159" bestFit="1" customWidth="1"/>
    <col min="12556" max="12556" width="9.140625" style="159"/>
    <col min="12557" max="12557" width="14.5703125" style="159" bestFit="1" customWidth="1"/>
    <col min="12558" max="12800" width="9.140625" style="159"/>
    <col min="12801" max="12801" width="5.42578125" style="159" customWidth="1"/>
    <col min="12802" max="12802" width="66.42578125" style="159" customWidth="1"/>
    <col min="12803" max="12803" width="1.5703125" style="159" customWidth="1"/>
    <col min="12804" max="12804" width="73.85546875" style="159" customWidth="1"/>
    <col min="12805" max="12805" width="1.42578125" style="159" customWidth="1"/>
    <col min="12806" max="12806" width="50.140625" style="159" customWidth="1"/>
    <col min="12807" max="12807" width="9.140625" style="159"/>
    <col min="12808" max="12809" width="50" style="159" customWidth="1"/>
    <col min="12810" max="12811" width="14.28515625" style="159" bestFit="1" customWidth="1"/>
    <col min="12812" max="12812" width="9.140625" style="159"/>
    <col min="12813" max="12813" width="14.5703125" style="159" bestFit="1" customWidth="1"/>
    <col min="12814" max="13056" width="9.140625" style="159"/>
    <col min="13057" max="13057" width="5.42578125" style="159" customWidth="1"/>
    <col min="13058" max="13058" width="66.42578125" style="159" customWidth="1"/>
    <col min="13059" max="13059" width="1.5703125" style="159" customWidth="1"/>
    <col min="13060" max="13060" width="73.85546875" style="159" customWidth="1"/>
    <col min="13061" max="13061" width="1.42578125" style="159" customWidth="1"/>
    <col min="13062" max="13062" width="50.140625" style="159" customWidth="1"/>
    <col min="13063" max="13063" width="9.140625" style="159"/>
    <col min="13064" max="13065" width="50" style="159" customWidth="1"/>
    <col min="13066" max="13067" width="14.28515625" style="159" bestFit="1" customWidth="1"/>
    <col min="13068" max="13068" width="9.140625" style="159"/>
    <col min="13069" max="13069" width="14.5703125" style="159" bestFit="1" customWidth="1"/>
    <col min="13070" max="13312" width="9.140625" style="159"/>
    <col min="13313" max="13313" width="5.42578125" style="159" customWidth="1"/>
    <col min="13314" max="13314" width="66.42578125" style="159" customWidth="1"/>
    <col min="13315" max="13315" width="1.5703125" style="159" customWidth="1"/>
    <col min="13316" max="13316" width="73.85546875" style="159" customWidth="1"/>
    <col min="13317" max="13317" width="1.42578125" style="159" customWidth="1"/>
    <col min="13318" max="13318" width="50.140625" style="159" customWidth="1"/>
    <col min="13319" max="13319" width="9.140625" style="159"/>
    <col min="13320" max="13321" width="50" style="159" customWidth="1"/>
    <col min="13322" max="13323" width="14.28515625" style="159" bestFit="1" customWidth="1"/>
    <col min="13324" max="13324" width="9.140625" style="159"/>
    <col min="13325" max="13325" width="14.5703125" style="159" bestFit="1" customWidth="1"/>
    <col min="13326" max="13568" width="9.140625" style="159"/>
    <col min="13569" max="13569" width="5.42578125" style="159" customWidth="1"/>
    <col min="13570" max="13570" width="66.42578125" style="159" customWidth="1"/>
    <col min="13571" max="13571" width="1.5703125" style="159" customWidth="1"/>
    <col min="13572" max="13572" width="73.85546875" style="159" customWidth="1"/>
    <col min="13573" max="13573" width="1.42578125" style="159" customWidth="1"/>
    <col min="13574" max="13574" width="50.140625" style="159" customWidth="1"/>
    <col min="13575" max="13575" width="9.140625" style="159"/>
    <col min="13576" max="13577" width="50" style="159" customWidth="1"/>
    <col min="13578" max="13579" width="14.28515625" style="159" bestFit="1" customWidth="1"/>
    <col min="13580" max="13580" width="9.140625" style="159"/>
    <col min="13581" max="13581" width="14.5703125" style="159" bestFit="1" customWidth="1"/>
    <col min="13582" max="13824" width="9.140625" style="159"/>
    <col min="13825" max="13825" width="5.42578125" style="159" customWidth="1"/>
    <col min="13826" max="13826" width="66.42578125" style="159" customWidth="1"/>
    <col min="13827" max="13827" width="1.5703125" style="159" customWidth="1"/>
    <col min="13828" max="13828" width="73.85546875" style="159" customWidth="1"/>
    <col min="13829" max="13829" width="1.42578125" style="159" customWidth="1"/>
    <col min="13830" max="13830" width="50.140625" style="159" customWidth="1"/>
    <col min="13831" max="13831" width="9.140625" style="159"/>
    <col min="13832" max="13833" width="50" style="159" customWidth="1"/>
    <col min="13834" max="13835" width="14.28515625" style="159" bestFit="1" customWidth="1"/>
    <col min="13836" max="13836" width="9.140625" style="159"/>
    <col min="13837" max="13837" width="14.5703125" style="159" bestFit="1" customWidth="1"/>
    <col min="13838" max="14080" width="9.140625" style="159"/>
    <col min="14081" max="14081" width="5.42578125" style="159" customWidth="1"/>
    <col min="14082" max="14082" width="66.42578125" style="159" customWidth="1"/>
    <col min="14083" max="14083" width="1.5703125" style="159" customWidth="1"/>
    <col min="14084" max="14084" width="73.85546875" style="159" customWidth="1"/>
    <col min="14085" max="14085" width="1.42578125" style="159" customWidth="1"/>
    <col min="14086" max="14086" width="50.140625" style="159" customWidth="1"/>
    <col min="14087" max="14087" width="9.140625" style="159"/>
    <col min="14088" max="14089" width="50" style="159" customWidth="1"/>
    <col min="14090" max="14091" width="14.28515625" style="159" bestFit="1" customWidth="1"/>
    <col min="14092" max="14092" width="9.140625" style="159"/>
    <col min="14093" max="14093" width="14.5703125" style="159" bestFit="1" customWidth="1"/>
    <col min="14094" max="14336" width="9.140625" style="159"/>
    <col min="14337" max="14337" width="5.42578125" style="159" customWidth="1"/>
    <col min="14338" max="14338" width="66.42578125" style="159" customWidth="1"/>
    <col min="14339" max="14339" width="1.5703125" style="159" customWidth="1"/>
    <col min="14340" max="14340" width="73.85546875" style="159" customWidth="1"/>
    <col min="14341" max="14341" width="1.42578125" style="159" customWidth="1"/>
    <col min="14342" max="14342" width="50.140625" style="159" customWidth="1"/>
    <col min="14343" max="14343" width="9.140625" style="159"/>
    <col min="14344" max="14345" width="50" style="159" customWidth="1"/>
    <col min="14346" max="14347" width="14.28515625" style="159" bestFit="1" customWidth="1"/>
    <col min="14348" max="14348" width="9.140625" style="159"/>
    <col min="14349" max="14349" width="14.5703125" style="159" bestFit="1" customWidth="1"/>
    <col min="14350" max="14592" width="9.140625" style="159"/>
    <col min="14593" max="14593" width="5.42578125" style="159" customWidth="1"/>
    <col min="14594" max="14594" width="66.42578125" style="159" customWidth="1"/>
    <col min="14595" max="14595" width="1.5703125" style="159" customWidth="1"/>
    <col min="14596" max="14596" width="73.85546875" style="159" customWidth="1"/>
    <col min="14597" max="14597" width="1.42578125" style="159" customWidth="1"/>
    <col min="14598" max="14598" width="50.140625" style="159" customWidth="1"/>
    <col min="14599" max="14599" width="9.140625" style="159"/>
    <col min="14600" max="14601" width="50" style="159" customWidth="1"/>
    <col min="14602" max="14603" width="14.28515625" style="159" bestFit="1" customWidth="1"/>
    <col min="14604" max="14604" width="9.140625" style="159"/>
    <col min="14605" max="14605" width="14.5703125" style="159" bestFit="1" customWidth="1"/>
    <col min="14606" max="14848" width="9.140625" style="159"/>
    <col min="14849" max="14849" width="5.42578125" style="159" customWidth="1"/>
    <col min="14850" max="14850" width="66.42578125" style="159" customWidth="1"/>
    <col min="14851" max="14851" width="1.5703125" style="159" customWidth="1"/>
    <col min="14852" max="14852" width="73.85546875" style="159" customWidth="1"/>
    <col min="14853" max="14853" width="1.42578125" style="159" customWidth="1"/>
    <col min="14854" max="14854" width="50.140625" style="159" customWidth="1"/>
    <col min="14855" max="14855" width="9.140625" style="159"/>
    <col min="14856" max="14857" width="50" style="159" customWidth="1"/>
    <col min="14858" max="14859" width="14.28515625" style="159" bestFit="1" customWidth="1"/>
    <col min="14860" max="14860" width="9.140625" style="159"/>
    <col min="14861" max="14861" width="14.5703125" style="159" bestFit="1" customWidth="1"/>
    <col min="14862" max="15104" width="9.140625" style="159"/>
    <col min="15105" max="15105" width="5.42578125" style="159" customWidth="1"/>
    <col min="15106" max="15106" width="66.42578125" style="159" customWidth="1"/>
    <col min="15107" max="15107" width="1.5703125" style="159" customWidth="1"/>
    <col min="15108" max="15108" width="73.85546875" style="159" customWidth="1"/>
    <col min="15109" max="15109" width="1.42578125" style="159" customWidth="1"/>
    <col min="15110" max="15110" width="50.140625" style="159" customWidth="1"/>
    <col min="15111" max="15111" width="9.140625" style="159"/>
    <col min="15112" max="15113" width="50" style="159" customWidth="1"/>
    <col min="15114" max="15115" width="14.28515625" style="159" bestFit="1" customWidth="1"/>
    <col min="15116" max="15116" width="9.140625" style="159"/>
    <col min="15117" max="15117" width="14.5703125" style="159" bestFit="1" customWidth="1"/>
    <col min="15118" max="15360" width="9.140625" style="159"/>
    <col min="15361" max="15361" width="5.42578125" style="159" customWidth="1"/>
    <col min="15362" max="15362" width="66.42578125" style="159" customWidth="1"/>
    <col min="15363" max="15363" width="1.5703125" style="159" customWidth="1"/>
    <col min="15364" max="15364" width="73.85546875" style="159" customWidth="1"/>
    <col min="15365" max="15365" width="1.42578125" style="159" customWidth="1"/>
    <col min="15366" max="15366" width="50.140625" style="159" customWidth="1"/>
    <col min="15367" max="15367" width="9.140625" style="159"/>
    <col min="15368" max="15369" width="50" style="159" customWidth="1"/>
    <col min="15370" max="15371" width="14.28515625" style="159" bestFit="1" customWidth="1"/>
    <col min="15372" max="15372" width="9.140625" style="159"/>
    <col min="15373" max="15373" width="14.5703125" style="159" bestFit="1" customWidth="1"/>
    <col min="15374" max="15616" width="9.140625" style="159"/>
    <col min="15617" max="15617" width="5.42578125" style="159" customWidth="1"/>
    <col min="15618" max="15618" width="66.42578125" style="159" customWidth="1"/>
    <col min="15619" max="15619" width="1.5703125" style="159" customWidth="1"/>
    <col min="15620" max="15620" width="73.85546875" style="159" customWidth="1"/>
    <col min="15621" max="15621" width="1.42578125" style="159" customWidth="1"/>
    <col min="15622" max="15622" width="50.140625" style="159" customWidth="1"/>
    <col min="15623" max="15623" width="9.140625" style="159"/>
    <col min="15624" max="15625" width="50" style="159" customWidth="1"/>
    <col min="15626" max="15627" width="14.28515625" style="159" bestFit="1" customWidth="1"/>
    <col min="15628" max="15628" width="9.140625" style="159"/>
    <col min="15629" max="15629" width="14.5703125" style="159" bestFit="1" customWidth="1"/>
    <col min="15630" max="15872" width="9.140625" style="159"/>
    <col min="15873" max="15873" width="5.42578125" style="159" customWidth="1"/>
    <col min="15874" max="15874" width="66.42578125" style="159" customWidth="1"/>
    <col min="15875" max="15875" width="1.5703125" style="159" customWidth="1"/>
    <col min="15876" max="15876" width="73.85546875" style="159" customWidth="1"/>
    <col min="15877" max="15877" width="1.42578125" style="159" customWidth="1"/>
    <col min="15878" max="15878" width="50.140625" style="159" customWidth="1"/>
    <col min="15879" max="15879" width="9.140625" style="159"/>
    <col min="15880" max="15881" width="50" style="159" customWidth="1"/>
    <col min="15882" max="15883" width="14.28515625" style="159" bestFit="1" customWidth="1"/>
    <col min="15884" max="15884" width="9.140625" style="159"/>
    <col min="15885" max="15885" width="14.5703125" style="159" bestFit="1" customWidth="1"/>
    <col min="15886" max="16128" width="9.140625" style="159"/>
    <col min="16129" max="16129" width="5.42578125" style="159" customWidth="1"/>
    <col min="16130" max="16130" width="66.42578125" style="159" customWidth="1"/>
    <col min="16131" max="16131" width="1.5703125" style="159" customWidth="1"/>
    <col min="16132" max="16132" width="73.85546875" style="159" customWidth="1"/>
    <col min="16133" max="16133" width="1.42578125" style="159" customWidth="1"/>
    <col min="16134" max="16134" width="50.140625" style="159" customWidth="1"/>
    <col min="16135" max="16135" width="9.140625" style="159"/>
    <col min="16136" max="16137" width="50" style="159" customWidth="1"/>
    <col min="16138" max="16139" width="14.28515625" style="159" bestFit="1" customWidth="1"/>
    <col min="16140" max="16140" width="9.140625" style="159"/>
    <col min="16141" max="16141" width="14.5703125" style="159" bestFit="1" customWidth="1"/>
    <col min="16142" max="16384" width="9.140625" style="159"/>
  </cols>
  <sheetData>
    <row r="1" spans="1:13" ht="15.75" thickBot="1">
      <c r="A1" s="158" t="s">
        <v>1125</v>
      </c>
    </row>
    <row r="2" spans="1:13" ht="15.75" thickTop="1">
      <c r="A2" s="160" t="s">
        <v>1126</v>
      </c>
    </row>
    <row r="3" spans="1:13">
      <c r="J3" s="161"/>
      <c r="K3" s="162"/>
      <c r="M3" s="162"/>
    </row>
    <row r="4" spans="1:13">
      <c r="B4" s="163" t="s">
        <v>1127</v>
      </c>
      <c r="D4" s="164" t="s">
        <v>1128</v>
      </c>
      <c r="K4" s="165"/>
      <c r="M4" s="161"/>
    </row>
    <row r="5" spans="1:13" ht="280.5">
      <c r="B5" s="166" t="s">
        <v>1129</v>
      </c>
      <c r="D5" s="166" t="s">
        <v>1130</v>
      </c>
    </row>
    <row r="7" spans="1:13">
      <c r="B7" s="164" t="s">
        <v>1131</v>
      </c>
      <c r="D7" s="164" t="s">
        <v>1132</v>
      </c>
    </row>
    <row r="8" spans="1:13" ht="51">
      <c r="B8" s="166" t="s">
        <v>1133</v>
      </c>
      <c r="D8" s="166" t="s">
        <v>1134</v>
      </c>
    </row>
    <row r="10" spans="1:13">
      <c r="B10" s="164" t="s">
        <v>630</v>
      </c>
      <c r="D10" s="164" t="s">
        <v>707</v>
      </c>
      <c r="J10" s="167"/>
      <c r="M10" s="167"/>
    </row>
    <row r="11" spans="1:13" ht="114.75">
      <c r="B11" s="166" t="s">
        <v>1135</v>
      </c>
      <c r="D11" s="166" t="s">
        <v>1136</v>
      </c>
      <c r="J11" s="167"/>
      <c r="M11" s="167"/>
    </row>
    <row r="13" spans="1:13">
      <c r="B13" s="164" t="s">
        <v>688</v>
      </c>
      <c r="M13" s="161"/>
    </row>
    <row r="14" spans="1:13" ht="51">
      <c r="B14" s="166" t="s">
        <v>1137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Q357"/>
  <sheetViews>
    <sheetView topLeftCell="A24" workbookViewId="0">
      <selection activeCell="M22" sqref="M22"/>
    </sheetView>
  </sheetViews>
  <sheetFormatPr defaultRowHeight="15"/>
  <cols>
    <col min="1" max="2" width="3.42578125" style="29" customWidth="1"/>
    <col min="3" max="3" width="20.85546875" style="30" customWidth="1"/>
    <col min="4" max="4" width="40.85546875" style="29" customWidth="1"/>
    <col min="5" max="5" width="15.140625" style="31" customWidth="1"/>
    <col min="6" max="6" width="16.85546875" style="31" customWidth="1"/>
    <col min="7" max="7" width="16.5703125" style="31" customWidth="1"/>
    <col min="8" max="8" width="14.85546875" style="31" customWidth="1"/>
    <col min="9" max="9" width="13" style="31" customWidth="1"/>
    <col min="10" max="10" width="14.7109375" style="31" customWidth="1"/>
    <col min="11" max="11" width="13" style="31" customWidth="1"/>
    <col min="12" max="12" width="13.5703125" style="31" customWidth="1"/>
    <col min="13" max="13" width="12.28515625" style="31" customWidth="1"/>
    <col min="14" max="14" width="13.42578125" style="31" customWidth="1"/>
    <col min="15" max="15" width="20.7109375" style="31" customWidth="1"/>
    <col min="16" max="16" width="23.42578125" style="169" customWidth="1"/>
    <col min="17" max="17" width="53.5703125" style="29" customWidth="1"/>
    <col min="18" max="256" width="9.140625" style="29"/>
    <col min="257" max="258" width="3.42578125" style="29" customWidth="1"/>
    <col min="259" max="259" width="20.85546875" style="29" customWidth="1"/>
    <col min="260" max="260" width="40.85546875" style="29" customWidth="1"/>
    <col min="261" max="261" width="15.140625" style="29" customWidth="1"/>
    <col min="262" max="262" width="16.85546875" style="29" customWidth="1"/>
    <col min="263" max="263" width="16.5703125" style="29" customWidth="1"/>
    <col min="264" max="264" width="14.85546875" style="29" customWidth="1"/>
    <col min="265" max="265" width="13" style="29" customWidth="1"/>
    <col min="266" max="266" width="14.7109375" style="29" customWidth="1"/>
    <col min="267" max="267" width="13" style="29" customWidth="1"/>
    <col min="268" max="268" width="13.5703125" style="29" customWidth="1"/>
    <col min="269" max="269" width="12.28515625" style="29" customWidth="1"/>
    <col min="270" max="270" width="13.42578125" style="29" customWidth="1"/>
    <col min="271" max="271" width="20.7109375" style="29" customWidth="1"/>
    <col min="272" max="272" width="23.42578125" style="29" customWidth="1"/>
    <col min="273" max="273" width="10.7109375" style="29" bestFit="1" customWidth="1"/>
    <col min="274" max="512" width="9.140625" style="29"/>
    <col min="513" max="514" width="3.42578125" style="29" customWidth="1"/>
    <col min="515" max="515" width="20.85546875" style="29" customWidth="1"/>
    <col min="516" max="516" width="40.85546875" style="29" customWidth="1"/>
    <col min="517" max="517" width="15.140625" style="29" customWidth="1"/>
    <col min="518" max="518" width="16.85546875" style="29" customWidth="1"/>
    <col min="519" max="519" width="16.5703125" style="29" customWidth="1"/>
    <col min="520" max="520" width="14.85546875" style="29" customWidth="1"/>
    <col min="521" max="521" width="13" style="29" customWidth="1"/>
    <col min="522" max="522" width="14.7109375" style="29" customWidth="1"/>
    <col min="523" max="523" width="13" style="29" customWidth="1"/>
    <col min="524" max="524" width="13.5703125" style="29" customWidth="1"/>
    <col min="525" max="525" width="12.28515625" style="29" customWidth="1"/>
    <col min="526" max="526" width="13.42578125" style="29" customWidth="1"/>
    <col min="527" max="527" width="20.7109375" style="29" customWidth="1"/>
    <col min="528" max="528" width="23.42578125" style="29" customWidth="1"/>
    <col min="529" max="529" width="10.7109375" style="29" bestFit="1" customWidth="1"/>
    <col min="530" max="768" width="9.140625" style="29"/>
    <col min="769" max="770" width="3.42578125" style="29" customWidth="1"/>
    <col min="771" max="771" width="20.85546875" style="29" customWidth="1"/>
    <col min="772" max="772" width="40.85546875" style="29" customWidth="1"/>
    <col min="773" max="773" width="15.140625" style="29" customWidth="1"/>
    <col min="774" max="774" width="16.85546875" style="29" customWidth="1"/>
    <col min="775" max="775" width="16.5703125" style="29" customWidth="1"/>
    <col min="776" max="776" width="14.85546875" style="29" customWidth="1"/>
    <col min="777" max="777" width="13" style="29" customWidth="1"/>
    <col min="778" max="778" width="14.7109375" style="29" customWidth="1"/>
    <col min="779" max="779" width="13" style="29" customWidth="1"/>
    <col min="780" max="780" width="13.5703125" style="29" customWidth="1"/>
    <col min="781" max="781" width="12.28515625" style="29" customWidth="1"/>
    <col min="782" max="782" width="13.42578125" style="29" customWidth="1"/>
    <col min="783" max="783" width="20.7109375" style="29" customWidth="1"/>
    <col min="784" max="784" width="23.42578125" style="29" customWidth="1"/>
    <col min="785" max="785" width="10.7109375" style="29" bestFit="1" customWidth="1"/>
    <col min="786" max="1024" width="9.140625" style="29"/>
    <col min="1025" max="1026" width="3.42578125" style="29" customWidth="1"/>
    <col min="1027" max="1027" width="20.85546875" style="29" customWidth="1"/>
    <col min="1028" max="1028" width="40.85546875" style="29" customWidth="1"/>
    <col min="1029" max="1029" width="15.140625" style="29" customWidth="1"/>
    <col min="1030" max="1030" width="16.85546875" style="29" customWidth="1"/>
    <col min="1031" max="1031" width="16.5703125" style="29" customWidth="1"/>
    <col min="1032" max="1032" width="14.85546875" style="29" customWidth="1"/>
    <col min="1033" max="1033" width="13" style="29" customWidth="1"/>
    <col min="1034" max="1034" width="14.7109375" style="29" customWidth="1"/>
    <col min="1035" max="1035" width="13" style="29" customWidth="1"/>
    <col min="1036" max="1036" width="13.5703125" style="29" customWidth="1"/>
    <col min="1037" max="1037" width="12.28515625" style="29" customWidth="1"/>
    <col min="1038" max="1038" width="13.42578125" style="29" customWidth="1"/>
    <col min="1039" max="1039" width="20.7109375" style="29" customWidth="1"/>
    <col min="1040" max="1040" width="23.42578125" style="29" customWidth="1"/>
    <col min="1041" max="1041" width="10.7109375" style="29" bestFit="1" customWidth="1"/>
    <col min="1042" max="1280" width="9.140625" style="29"/>
    <col min="1281" max="1282" width="3.42578125" style="29" customWidth="1"/>
    <col min="1283" max="1283" width="20.85546875" style="29" customWidth="1"/>
    <col min="1284" max="1284" width="40.85546875" style="29" customWidth="1"/>
    <col min="1285" max="1285" width="15.140625" style="29" customWidth="1"/>
    <col min="1286" max="1286" width="16.85546875" style="29" customWidth="1"/>
    <col min="1287" max="1287" width="16.5703125" style="29" customWidth="1"/>
    <col min="1288" max="1288" width="14.85546875" style="29" customWidth="1"/>
    <col min="1289" max="1289" width="13" style="29" customWidth="1"/>
    <col min="1290" max="1290" width="14.7109375" style="29" customWidth="1"/>
    <col min="1291" max="1291" width="13" style="29" customWidth="1"/>
    <col min="1292" max="1292" width="13.5703125" style="29" customWidth="1"/>
    <col min="1293" max="1293" width="12.28515625" style="29" customWidth="1"/>
    <col min="1294" max="1294" width="13.42578125" style="29" customWidth="1"/>
    <col min="1295" max="1295" width="20.7109375" style="29" customWidth="1"/>
    <col min="1296" max="1296" width="23.42578125" style="29" customWidth="1"/>
    <col min="1297" max="1297" width="10.7109375" style="29" bestFit="1" customWidth="1"/>
    <col min="1298" max="1536" width="9.140625" style="29"/>
    <col min="1537" max="1538" width="3.42578125" style="29" customWidth="1"/>
    <col min="1539" max="1539" width="20.85546875" style="29" customWidth="1"/>
    <col min="1540" max="1540" width="40.85546875" style="29" customWidth="1"/>
    <col min="1541" max="1541" width="15.140625" style="29" customWidth="1"/>
    <col min="1542" max="1542" width="16.85546875" style="29" customWidth="1"/>
    <col min="1543" max="1543" width="16.5703125" style="29" customWidth="1"/>
    <col min="1544" max="1544" width="14.85546875" style="29" customWidth="1"/>
    <col min="1545" max="1545" width="13" style="29" customWidth="1"/>
    <col min="1546" max="1546" width="14.7109375" style="29" customWidth="1"/>
    <col min="1547" max="1547" width="13" style="29" customWidth="1"/>
    <col min="1548" max="1548" width="13.5703125" style="29" customWidth="1"/>
    <col min="1549" max="1549" width="12.28515625" style="29" customWidth="1"/>
    <col min="1550" max="1550" width="13.42578125" style="29" customWidth="1"/>
    <col min="1551" max="1551" width="20.7109375" style="29" customWidth="1"/>
    <col min="1552" max="1552" width="23.42578125" style="29" customWidth="1"/>
    <col min="1553" max="1553" width="10.7109375" style="29" bestFit="1" customWidth="1"/>
    <col min="1554" max="1792" width="9.140625" style="29"/>
    <col min="1793" max="1794" width="3.42578125" style="29" customWidth="1"/>
    <col min="1795" max="1795" width="20.85546875" style="29" customWidth="1"/>
    <col min="1796" max="1796" width="40.85546875" style="29" customWidth="1"/>
    <col min="1797" max="1797" width="15.140625" style="29" customWidth="1"/>
    <col min="1798" max="1798" width="16.85546875" style="29" customWidth="1"/>
    <col min="1799" max="1799" width="16.5703125" style="29" customWidth="1"/>
    <col min="1800" max="1800" width="14.85546875" style="29" customWidth="1"/>
    <col min="1801" max="1801" width="13" style="29" customWidth="1"/>
    <col min="1802" max="1802" width="14.7109375" style="29" customWidth="1"/>
    <col min="1803" max="1803" width="13" style="29" customWidth="1"/>
    <col min="1804" max="1804" width="13.5703125" style="29" customWidth="1"/>
    <col min="1805" max="1805" width="12.28515625" style="29" customWidth="1"/>
    <col min="1806" max="1806" width="13.42578125" style="29" customWidth="1"/>
    <col min="1807" max="1807" width="20.7109375" style="29" customWidth="1"/>
    <col min="1808" max="1808" width="23.42578125" style="29" customWidth="1"/>
    <col min="1809" max="1809" width="10.7109375" style="29" bestFit="1" customWidth="1"/>
    <col min="1810" max="2048" width="9.140625" style="29"/>
    <col min="2049" max="2050" width="3.42578125" style="29" customWidth="1"/>
    <col min="2051" max="2051" width="20.85546875" style="29" customWidth="1"/>
    <col min="2052" max="2052" width="40.85546875" style="29" customWidth="1"/>
    <col min="2053" max="2053" width="15.140625" style="29" customWidth="1"/>
    <col min="2054" max="2054" width="16.85546875" style="29" customWidth="1"/>
    <col min="2055" max="2055" width="16.5703125" style="29" customWidth="1"/>
    <col min="2056" max="2056" width="14.85546875" style="29" customWidth="1"/>
    <col min="2057" max="2057" width="13" style="29" customWidth="1"/>
    <col min="2058" max="2058" width="14.7109375" style="29" customWidth="1"/>
    <col min="2059" max="2059" width="13" style="29" customWidth="1"/>
    <col min="2060" max="2060" width="13.5703125" style="29" customWidth="1"/>
    <col min="2061" max="2061" width="12.28515625" style="29" customWidth="1"/>
    <col min="2062" max="2062" width="13.42578125" style="29" customWidth="1"/>
    <col min="2063" max="2063" width="20.7109375" style="29" customWidth="1"/>
    <col min="2064" max="2064" width="23.42578125" style="29" customWidth="1"/>
    <col min="2065" max="2065" width="10.7109375" style="29" bestFit="1" customWidth="1"/>
    <col min="2066" max="2304" width="9.140625" style="29"/>
    <col min="2305" max="2306" width="3.42578125" style="29" customWidth="1"/>
    <col min="2307" max="2307" width="20.85546875" style="29" customWidth="1"/>
    <col min="2308" max="2308" width="40.85546875" style="29" customWidth="1"/>
    <col min="2309" max="2309" width="15.140625" style="29" customWidth="1"/>
    <col min="2310" max="2310" width="16.85546875" style="29" customWidth="1"/>
    <col min="2311" max="2311" width="16.5703125" style="29" customWidth="1"/>
    <col min="2312" max="2312" width="14.85546875" style="29" customWidth="1"/>
    <col min="2313" max="2313" width="13" style="29" customWidth="1"/>
    <col min="2314" max="2314" width="14.7109375" style="29" customWidth="1"/>
    <col min="2315" max="2315" width="13" style="29" customWidth="1"/>
    <col min="2316" max="2316" width="13.5703125" style="29" customWidth="1"/>
    <col min="2317" max="2317" width="12.28515625" style="29" customWidth="1"/>
    <col min="2318" max="2318" width="13.42578125" style="29" customWidth="1"/>
    <col min="2319" max="2319" width="20.7109375" style="29" customWidth="1"/>
    <col min="2320" max="2320" width="23.42578125" style="29" customWidth="1"/>
    <col min="2321" max="2321" width="10.7109375" style="29" bestFit="1" customWidth="1"/>
    <col min="2322" max="2560" width="9.140625" style="29"/>
    <col min="2561" max="2562" width="3.42578125" style="29" customWidth="1"/>
    <col min="2563" max="2563" width="20.85546875" style="29" customWidth="1"/>
    <col min="2564" max="2564" width="40.85546875" style="29" customWidth="1"/>
    <col min="2565" max="2565" width="15.140625" style="29" customWidth="1"/>
    <col min="2566" max="2566" width="16.85546875" style="29" customWidth="1"/>
    <col min="2567" max="2567" width="16.5703125" style="29" customWidth="1"/>
    <col min="2568" max="2568" width="14.85546875" style="29" customWidth="1"/>
    <col min="2569" max="2569" width="13" style="29" customWidth="1"/>
    <col min="2570" max="2570" width="14.7109375" style="29" customWidth="1"/>
    <col min="2571" max="2571" width="13" style="29" customWidth="1"/>
    <col min="2572" max="2572" width="13.5703125" style="29" customWidth="1"/>
    <col min="2573" max="2573" width="12.28515625" style="29" customWidth="1"/>
    <col min="2574" max="2574" width="13.42578125" style="29" customWidth="1"/>
    <col min="2575" max="2575" width="20.7109375" style="29" customWidth="1"/>
    <col min="2576" max="2576" width="23.42578125" style="29" customWidth="1"/>
    <col min="2577" max="2577" width="10.7109375" style="29" bestFit="1" customWidth="1"/>
    <col min="2578" max="2816" width="9.140625" style="29"/>
    <col min="2817" max="2818" width="3.42578125" style="29" customWidth="1"/>
    <col min="2819" max="2819" width="20.85546875" style="29" customWidth="1"/>
    <col min="2820" max="2820" width="40.85546875" style="29" customWidth="1"/>
    <col min="2821" max="2821" width="15.140625" style="29" customWidth="1"/>
    <col min="2822" max="2822" width="16.85546875" style="29" customWidth="1"/>
    <col min="2823" max="2823" width="16.5703125" style="29" customWidth="1"/>
    <col min="2824" max="2824" width="14.85546875" style="29" customWidth="1"/>
    <col min="2825" max="2825" width="13" style="29" customWidth="1"/>
    <col min="2826" max="2826" width="14.7109375" style="29" customWidth="1"/>
    <col min="2827" max="2827" width="13" style="29" customWidth="1"/>
    <col min="2828" max="2828" width="13.5703125" style="29" customWidth="1"/>
    <col min="2829" max="2829" width="12.28515625" style="29" customWidth="1"/>
    <col min="2830" max="2830" width="13.42578125" style="29" customWidth="1"/>
    <col min="2831" max="2831" width="20.7109375" style="29" customWidth="1"/>
    <col min="2832" max="2832" width="23.42578125" style="29" customWidth="1"/>
    <col min="2833" max="2833" width="10.7109375" style="29" bestFit="1" customWidth="1"/>
    <col min="2834" max="3072" width="9.140625" style="29"/>
    <col min="3073" max="3074" width="3.42578125" style="29" customWidth="1"/>
    <col min="3075" max="3075" width="20.85546875" style="29" customWidth="1"/>
    <col min="3076" max="3076" width="40.85546875" style="29" customWidth="1"/>
    <col min="3077" max="3077" width="15.140625" style="29" customWidth="1"/>
    <col min="3078" max="3078" width="16.85546875" style="29" customWidth="1"/>
    <col min="3079" max="3079" width="16.5703125" style="29" customWidth="1"/>
    <col min="3080" max="3080" width="14.85546875" style="29" customWidth="1"/>
    <col min="3081" max="3081" width="13" style="29" customWidth="1"/>
    <col min="3082" max="3082" width="14.7109375" style="29" customWidth="1"/>
    <col min="3083" max="3083" width="13" style="29" customWidth="1"/>
    <col min="3084" max="3084" width="13.5703125" style="29" customWidth="1"/>
    <col min="3085" max="3085" width="12.28515625" style="29" customWidth="1"/>
    <col min="3086" max="3086" width="13.42578125" style="29" customWidth="1"/>
    <col min="3087" max="3087" width="20.7109375" style="29" customWidth="1"/>
    <col min="3088" max="3088" width="23.42578125" style="29" customWidth="1"/>
    <col min="3089" max="3089" width="10.7109375" style="29" bestFit="1" customWidth="1"/>
    <col min="3090" max="3328" width="9.140625" style="29"/>
    <col min="3329" max="3330" width="3.42578125" style="29" customWidth="1"/>
    <col min="3331" max="3331" width="20.85546875" style="29" customWidth="1"/>
    <col min="3332" max="3332" width="40.85546875" style="29" customWidth="1"/>
    <col min="3333" max="3333" width="15.140625" style="29" customWidth="1"/>
    <col min="3334" max="3334" width="16.85546875" style="29" customWidth="1"/>
    <col min="3335" max="3335" width="16.5703125" style="29" customWidth="1"/>
    <col min="3336" max="3336" width="14.85546875" style="29" customWidth="1"/>
    <col min="3337" max="3337" width="13" style="29" customWidth="1"/>
    <col min="3338" max="3338" width="14.7109375" style="29" customWidth="1"/>
    <col min="3339" max="3339" width="13" style="29" customWidth="1"/>
    <col min="3340" max="3340" width="13.5703125" style="29" customWidth="1"/>
    <col min="3341" max="3341" width="12.28515625" style="29" customWidth="1"/>
    <col min="3342" max="3342" width="13.42578125" style="29" customWidth="1"/>
    <col min="3343" max="3343" width="20.7109375" style="29" customWidth="1"/>
    <col min="3344" max="3344" width="23.42578125" style="29" customWidth="1"/>
    <col min="3345" max="3345" width="10.7109375" style="29" bestFit="1" customWidth="1"/>
    <col min="3346" max="3584" width="9.140625" style="29"/>
    <col min="3585" max="3586" width="3.42578125" style="29" customWidth="1"/>
    <col min="3587" max="3587" width="20.85546875" style="29" customWidth="1"/>
    <col min="3588" max="3588" width="40.85546875" style="29" customWidth="1"/>
    <col min="3589" max="3589" width="15.140625" style="29" customWidth="1"/>
    <col min="3590" max="3590" width="16.85546875" style="29" customWidth="1"/>
    <col min="3591" max="3591" width="16.5703125" style="29" customWidth="1"/>
    <col min="3592" max="3592" width="14.85546875" style="29" customWidth="1"/>
    <col min="3593" max="3593" width="13" style="29" customWidth="1"/>
    <col min="3594" max="3594" width="14.7109375" style="29" customWidth="1"/>
    <col min="3595" max="3595" width="13" style="29" customWidth="1"/>
    <col min="3596" max="3596" width="13.5703125" style="29" customWidth="1"/>
    <col min="3597" max="3597" width="12.28515625" style="29" customWidth="1"/>
    <col min="3598" max="3598" width="13.42578125" style="29" customWidth="1"/>
    <col min="3599" max="3599" width="20.7109375" style="29" customWidth="1"/>
    <col min="3600" max="3600" width="23.42578125" style="29" customWidth="1"/>
    <col min="3601" max="3601" width="10.7109375" style="29" bestFit="1" customWidth="1"/>
    <col min="3602" max="3840" width="9.140625" style="29"/>
    <col min="3841" max="3842" width="3.42578125" style="29" customWidth="1"/>
    <col min="3843" max="3843" width="20.85546875" style="29" customWidth="1"/>
    <col min="3844" max="3844" width="40.85546875" style="29" customWidth="1"/>
    <col min="3845" max="3845" width="15.140625" style="29" customWidth="1"/>
    <col min="3846" max="3846" width="16.85546875" style="29" customWidth="1"/>
    <col min="3847" max="3847" width="16.5703125" style="29" customWidth="1"/>
    <col min="3848" max="3848" width="14.85546875" style="29" customWidth="1"/>
    <col min="3849" max="3849" width="13" style="29" customWidth="1"/>
    <col min="3850" max="3850" width="14.7109375" style="29" customWidth="1"/>
    <col min="3851" max="3851" width="13" style="29" customWidth="1"/>
    <col min="3852" max="3852" width="13.5703125" style="29" customWidth="1"/>
    <col min="3853" max="3853" width="12.28515625" style="29" customWidth="1"/>
    <col min="3854" max="3854" width="13.42578125" style="29" customWidth="1"/>
    <col min="3855" max="3855" width="20.7109375" style="29" customWidth="1"/>
    <col min="3856" max="3856" width="23.42578125" style="29" customWidth="1"/>
    <col min="3857" max="3857" width="10.7109375" style="29" bestFit="1" customWidth="1"/>
    <col min="3858" max="4096" width="9.140625" style="29"/>
    <col min="4097" max="4098" width="3.42578125" style="29" customWidth="1"/>
    <col min="4099" max="4099" width="20.85546875" style="29" customWidth="1"/>
    <col min="4100" max="4100" width="40.85546875" style="29" customWidth="1"/>
    <col min="4101" max="4101" width="15.140625" style="29" customWidth="1"/>
    <col min="4102" max="4102" width="16.85546875" style="29" customWidth="1"/>
    <col min="4103" max="4103" width="16.5703125" style="29" customWidth="1"/>
    <col min="4104" max="4104" width="14.85546875" style="29" customWidth="1"/>
    <col min="4105" max="4105" width="13" style="29" customWidth="1"/>
    <col min="4106" max="4106" width="14.7109375" style="29" customWidth="1"/>
    <col min="4107" max="4107" width="13" style="29" customWidth="1"/>
    <col min="4108" max="4108" width="13.5703125" style="29" customWidth="1"/>
    <col min="4109" max="4109" width="12.28515625" style="29" customWidth="1"/>
    <col min="4110" max="4110" width="13.42578125" style="29" customWidth="1"/>
    <col min="4111" max="4111" width="20.7109375" style="29" customWidth="1"/>
    <col min="4112" max="4112" width="23.42578125" style="29" customWidth="1"/>
    <col min="4113" max="4113" width="10.7109375" style="29" bestFit="1" customWidth="1"/>
    <col min="4114" max="4352" width="9.140625" style="29"/>
    <col min="4353" max="4354" width="3.42578125" style="29" customWidth="1"/>
    <col min="4355" max="4355" width="20.85546875" style="29" customWidth="1"/>
    <col min="4356" max="4356" width="40.85546875" style="29" customWidth="1"/>
    <col min="4357" max="4357" width="15.140625" style="29" customWidth="1"/>
    <col min="4358" max="4358" width="16.85546875" style="29" customWidth="1"/>
    <col min="4359" max="4359" width="16.5703125" style="29" customWidth="1"/>
    <col min="4360" max="4360" width="14.85546875" style="29" customWidth="1"/>
    <col min="4361" max="4361" width="13" style="29" customWidth="1"/>
    <col min="4362" max="4362" width="14.7109375" style="29" customWidth="1"/>
    <col min="4363" max="4363" width="13" style="29" customWidth="1"/>
    <col min="4364" max="4364" width="13.5703125" style="29" customWidth="1"/>
    <col min="4365" max="4365" width="12.28515625" style="29" customWidth="1"/>
    <col min="4366" max="4366" width="13.42578125" style="29" customWidth="1"/>
    <col min="4367" max="4367" width="20.7109375" style="29" customWidth="1"/>
    <col min="4368" max="4368" width="23.42578125" style="29" customWidth="1"/>
    <col min="4369" max="4369" width="10.7109375" style="29" bestFit="1" customWidth="1"/>
    <col min="4370" max="4608" width="9.140625" style="29"/>
    <col min="4609" max="4610" width="3.42578125" style="29" customWidth="1"/>
    <col min="4611" max="4611" width="20.85546875" style="29" customWidth="1"/>
    <col min="4612" max="4612" width="40.85546875" style="29" customWidth="1"/>
    <col min="4613" max="4613" width="15.140625" style="29" customWidth="1"/>
    <col min="4614" max="4614" width="16.85546875" style="29" customWidth="1"/>
    <col min="4615" max="4615" width="16.5703125" style="29" customWidth="1"/>
    <col min="4616" max="4616" width="14.85546875" style="29" customWidth="1"/>
    <col min="4617" max="4617" width="13" style="29" customWidth="1"/>
    <col min="4618" max="4618" width="14.7109375" style="29" customWidth="1"/>
    <col min="4619" max="4619" width="13" style="29" customWidth="1"/>
    <col min="4620" max="4620" width="13.5703125" style="29" customWidth="1"/>
    <col min="4621" max="4621" width="12.28515625" style="29" customWidth="1"/>
    <col min="4622" max="4622" width="13.42578125" style="29" customWidth="1"/>
    <col min="4623" max="4623" width="20.7109375" style="29" customWidth="1"/>
    <col min="4624" max="4624" width="23.42578125" style="29" customWidth="1"/>
    <col min="4625" max="4625" width="10.7109375" style="29" bestFit="1" customWidth="1"/>
    <col min="4626" max="4864" width="9.140625" style="29"/>
    <col min="4865" max="4866" width="3.42578125" style="29" customWidth="1"/>
    <col min="4867" max="4867" width="20.85546875" style="29" customWidth="1"/>
    <col min="4868" max="4868" width="40.85546875" style="29" customWidth="1"/>
    <col min="4869" max="4869" width="15.140625" style="29" customWidth="1"/>
    <col min="4870" max="4870" width="16.85546875" style="29" customWidth="1"/>
    <col min="4871" max="4871" width="16.5703125" style="29" customWidth="1"/>
    <col min="4872" max="4872" width="14.85546875" style="29" customWidth="1"/>
    <col min="4873" max="4873" width="13" style="29" customWidth="1"/>
    <col min="4874" max="4874" width="14.7109375" style="29" customWidth="1"/>
    <col min="4875" max="4875" width="13" style="29" customWidth="1"/>
    <col min="4876" max="4876" width="13.5703125" style="29" customWidth="1"/>
    <col min="4877" max="4877" width="12.28515625" style="29" customWidth="1"/>
    <col min="4878" max="4878" width="13.42578125" style="29" customWidth="1"/>
    <col min="4879" max="4879" width="20.7109375" style="29" customWidth="1"/>
    <col min="4880" max="4880" width="23.42578125" style="29" customWidth="1"/>
    <col min="4881" max="4881" width="10.7109375" style="29" bestFit="1" customWidth="1"/>
    <col min="4882" max="5120" width="9.140625" style="29"/>
    <col min="5121" max="5122" width="3.42578125" style="29" customWidth="1"/>
    <col min="5123" max="5123" width="20.85546875" style="29" customWidth="1"/>
    <col min="5124" max="5124" width="40.85546875" style="29" customWidth="1"/>
    <col min="5125" max="5125" width="15.140625" style="29" customWidth="1"/>
    <col min="5126" max="5126" width="16.85546875" style="29" customWidth="1"/>
    <col min="5127" max="5127" width="16.5703125" style="29" customWidth="1"/>
    <col min="5128" max="5128" width="14.85546875" style="29" customWidth="1"/>
    <col min="5129" max="5129" width="13" style="29" customWidth="1"/>
    <col min="5130" max="5130" width="14.7109375" style="29" customWidth="1"/>
    <col min="5131" max="5131" width="13" style="29" customWidth="1"/>
    <col min="5132" max="5132" width="13.5703125" style="29" customWidth="1"/>
    <col min="5133" max="5133" width="12.28515625" style="29" customWidth="1"/>
    <col min="5134" max="5134" width="13.42578125" style="29" customWidth="1"/>
    <col min="5135" max="5135" width="20.7109375" style="29" customWidth="1"/>
    <col min="5136" max="5136" width="23.42578125" style="29" customWidth="1"/>
    <col min="5137" max="5137" width="10.7109375" style="29" bestFit="1" customWidth="1"/>
    <col min="5138" max="5376" width="9.140625" style="29"/>
    <col min="5377" max="5378" width="3.42578125" style="29" customWidth="1"/>
    <col min="5379" max="5379" width="20.85546875" style="29" customWidth="1"/>
    <col min="5380" max="5380" width="40.85546875" style="29" customWidth="1"/>
    <col min="5381" max="5381" width="15.140625" style="29" customWidth="1"/>
    <col min="5382" max="5382" width="16.85546875" style="29" customWidth="1"/>
    <col min="5383" max="5383" width="16.5703125" style="29" customWidth="1"/>
    <col min="5384" max="5384" width="14.85546875" style="29" customWidth="1"/>
    <col min="5385" max="5385" width="13" style="29" customWidth="1"/>
    <col min="5386" max="5386" width="14.7109375" style="29" customWidth="1"/>
    <col min="5387" max="5387" width="13" style="29" customWidth="1"/>
    <col min="5388" max="5388" width="13.5703125" style="29" customWidth="1"/>
    <col min="5389" max="5389" width="12.28515625" style="29" customWidth="1"/>
    <col min="5390" max="5390" width="13.42578125" style="29" customWidth="1"/>
    <col min="5391" max="5391" width="20.7109375" style="29" customWidth="1"/>
    <col min="5392" max="5392" width="23.42578125" style="29" customWidth="1"/>
    <col min="5393" max="5393" width="10.7109375" style="29" bestFit="1" customWidth="1"/>
    <col min="5394" max="5632" width="9.140625" style="29"/>
    <col min="5633" max="5634" width="3.42578125" style="29" customWidth="1"/>
    <col min="5635" max="5635" width="20.85546875" style="29" customWidth="1"/>
    <col min="5636" max="5636" width="40.85546875" style="29" customWidth="1"/>
    <col min="5637" max="5637" width="15.140625" style="29" customWidth="1"/>
    <col min="5638" max="5638" width="16.85546875" style="29" customWidth="1"/>
    <col min="5639" max="5639" width="16.5703125" style="29" customWidth="1"/>
    <col min="5640" max="5640" width="14.85546875" style="29" customWidth="1"/>
    <col min="5641" max="5641" width="13" style="29" customWidth="1"/>
    <col min="5642" max="5642" width="14.7109375" style="29" customWidth="1"/>
    <col min="5643" max="5643" width="13" style="29" customWidth="1"/>
    <col min="5644" max="5644" width="13.5703125" style="29" customWidth="1"/>
    <col min="5645" max="5645" width="12.28515625" style="29" customWidth="1"/>
    <col min="5646" max="5646" width="13.42578125" style="29" customWidth="1"/>
    <col min="5647" max="5647" width="20.7109375" style="29" customWidth="1"/>
    <col min="5648" max="5648" width="23.42578125" style="29" customWidth="1"/>
    <col min="5649" max="5649" width="10.7109375" style="29" bestFit="1" customWidth="1"/>
    <col min="5650" max="5888" width="9.140625" style="29"/>
    <col min="5889" max="5890" width="3.42578125" style="29" customWidth="1"/>
    <col min="5891" max="5891" width="20.85546875" style="29" customWidth="1"/>
    <col min="5892" max="5892" width="40.85546875" style="29" customWidth="1"/>
    <col min="5893" max="5893" width="15.140625" style="29" customWidth="1"/>
    <col min="5894" max="5894" width="16.85546875" style="29" customWidth="1"/>
    <col min="5895" max="5895" width="16.5703125" style="29" customWidth="1"/>
    <col min="5896" max="5896" width="14.85546875" style="29" customWidth="1"/>
    <col min="5897" max="5897" width="13" style="29" customWidth="1"/>
    <col min="5898" max="5898" width="14.7109375" style="29" customWidth="1"/>
    <col min="5899" max="5899" width="13" style="29" customWidth="1"/>
    <col min="5900" max="5900" width="13.5703125" style="29" customWidth="1"/>
    <col min="5901" max="5901" width="12.28515625" style="29" customWidth="1"/>
    <col min="5902" max="5902" width="13.42578125" style="29" customWidth="1"/>
    <col min="5903" max="5903" width="20.7109375" style="29" customWidth="1"/>
    <col min="5904" max="5904" width="23.42578125" style="29" customWidth="1"/>
    <col min="5905" max="5905" width="10.7109375" style="29" bestFit="1" customWidth="1"/>
    <col min="5906" max="6144" width="9.140625" style="29"/>
    <col min="6145" max="6146" width="3.42578125" style="29" customWidth="1"/>
    <col min="6147" max="6147" width="20.85546875" style="29" customWidth="1"/>
    <col min="6148" max="6148" width="40.85546875" style="29" customWidth="1"/>
    <col min="6149" max="6149" width="15.140625" style="29" customWidth="1"/>
    <col min="6150" max="6150" width="16.85546875" style="29" customWidth="1"/>
    <col min="6151" max="6151" width="16.5703125" style="29" customWidth="1"/>
    <col min="6152" max="6152" width="14.85546875" style="29" customWidth="1"/>
    <col min="6153" max="6153" width="13" style="29" customWidth="1"/>
    <col min="6154" max="6154" width="14.7109375" style="29" customWidth="1"/>
    <col min="6155" max="6155" width="13" style="29" customWidth="1"/>
    <col min="6156" max="6156" width="13.5703125" style="29" customWidth="1"/>
    <col min="6157" max="6157" width="12.28515625" style="29" customWidth="1"/>
    <col min="6158" max="6158" width="13.42578125" style="29" customWidth="1"/>
    <col min="6159" max="6159" width="20.7109375" style="29" customWidth="1"/>
    <col min="6160" max="6160" width="23.42578125" style="29" customWidth="1"/>
    <col min="6161" max="6161" width="10.7109375" style="29" bestFit="1" customWidth="1"/>
    <col min="6162" max="6400" width="9.140625" style="29"/>
    <col min="6401" max="6402" width="3.42578125" style="29" customWidth="1"/>
    <col min="6403" max="6403" width="20.85546875" style="29" customWidth="1"/>
    <col min="6404" max="6404" width="40.85546875" style="29" customWidth="1"/>
    <col min="6405" max="6405" width="15.140625" style="29" customWidth="1"/>
    <col min="6406" max="6406" width="16.85546875" style="29" customWidth="1"/>
    <col min="6407" max="6407" width="16.5703125" style="29" customWidth="1"/>
    <col min="6408" max="6408" width="14.85546875" style="29" customWidth="1"/>
    <col min="6409" max="6409" width="13" style="29" customWidth="1"/>
    <col min="6410" max="6410" width="14.7109375" style="29" customWidth="1"/>
    <col min="6411" max="6411" width="13" style="29" customWidth="1"/>
    <col min="6412" max="6412" width="13.5703125" style="29" customWidth="1"/>
    <col min="6413" max="6413" width="12.28515625" style="29" customWidth="1"/>
    <col min="6414" max="6414" width="13.42578125" style="29" customWidth="1"/>
    <col min="6415" max="6415" width="20.7109375" style="29" customWidth="1"/>
    <col min="6416" max="6416" width="23.42578125" style="29" customWidth="1"/>
    <col min="6417" max="6417" width="10.7109375" style="29" bestFit="1" customWidth="1"/>
    <col min="6418" max="6656" width="9.140625" style="29"/>
    <col min="6657" max="6658" width="3.42578125" style="29" customWidth="1"/>
    <col min="6659" max="6659" width="20.85546875" style="29" customWidth="1"/>
    <col min="6660" max="6660" width="40.85546875" style="29" customWidth="1"/>
    <col min="6661" max="6661" width="15.140625" style="29" customWidth="1"/>
    <col min="6662" max="6662" width="16.85546875" style="29" customWidth="1"/>
    <col min="6663" max="6663" width="16.5703125" style="29" customWidth="1"/>
    <col min="6664" max="6664" width="14.85546875" style="29" customWidth="1"/>
    <col min="6665" max="6665" width="13" style="29" customWidth="1"/>
    <col min="6666" max="6666" width="14.7109375" style="29" customWidth="1"/>
    <col min="6667" max="6667" width="13" style="29" customWidth="1"/>
    <col min="6668" max="6668" width="13.5703125" style="29" customWidth="1"/>
    <col min="6669" max="6669" width="12.28515625" style="29" customWidth="1"/>
    <col min="6670" max="6670" width="13.42578125" style="29" customWidth="1"/>
    <col min="6671" max="6671" width="20.7109375" style="29" customWidth="1"/>
    <col min="6672" max="6672" width="23.42578125" style="29" customWidth="1"/>
    <col min="6673" max="6673" width="10.7109375" style="29" bestFit="1" customWidth="1"/>
    <col min="6674" max="6912" width="9.140625" style="29"/>
    <col min="6913" max="6914" width="3.42578125" style="29" customWidth="1"/>
    <col min="6915" max="6915" width="20.85546875" style="29" customWidth="1"/>
    <col min="6916" max="6916" width="40.85546875" style="29" customWidth="1"/>
    <col min="6917" max="6917" width="15.140625" style="29" customWidth="1"/>
    <col min="6918" max="6918" width="16.85546875" style="29" customWidth="1"/>
    <col min="6919" max="6919" width="16.5703125" style="29" customWidth="1"/>
    <col min="6920" max="6920" width="14.85546875" style="29" customWidth="1"/>
    <col min="6921" max="6921" width="13" style="29" customWidth="1"/>
    <col min="6922" max="6922" width="14.7109375" style="29" customWidth="1"/>
    <col min="6923" max="6923" width="13" style="29" customWidth="1"/>
    <col min="6924" max="6924" width="13.5703125" style="29" customWidth="1"/>
    <col min="6925" max="6925" width="12.28515625" style="29" customWidth="1"/>
    <col min="6926" max="6926" width="13.42578125" style="29" customWidth="1"/>
    <col min="6927" max="6927" width="20.7109375" style="29" customWidth="1"/>
    <col min="6928" max="6928" width="23.42578125" style="29" customWidth="1"/>
    <col min="6929" max="6929" width="10.7109375" style="29" bestFit="1" customWidth="1"/>
    <col min="6930" max="7168" width="9.140625" style="29"/>
    <col min="7169" max="7170" width="3.42578125" style="29" customWidth="1"/>
    <col min="7171" max="7171" width="20.85546875" style="29" customWidth="1"/>
    <col min="7172" max="7172" width="40.85546875" style="29" customWidth="1"/>
    <col min="7173" max="7173" width="15.140625" style="29" customWidth="1"/>
    <col min="7174" max="7174" width="16.85546875" style="29" customWidth="1"/>
    <col min="7175" max="7175" width="16.5703125" style="29" customWidth="1"/>
    <col min="7176" max="7176" width="14.85546875" style="29" customWidth="1"/>
    <col min="7177" max="7177" width="13" style="29" customWidth="1"/>
    <col min="7178" max="7178" width="14.7109375" style="29" customWidth="1"/>
    <col min="7179" max="7179" width="13" style="29" customWidth="1"/>
    <col min="7180" max="7180" width="13.5703125" style="29" customWidth="1"/>
    <col min="7181" max="7181" width="12.28515625" style="29" customWidth="1"/>
    <col min="7182" max="7182" width="13.42578125" style="29" customWidth="1"/>
    <col min="7183" max="7183" width="20.7109375" style="29" customWidth="1"/>
    <col min="7184" max="7184" width="23.42578125" style="29" customWidth="1"/>
    <col min="7185" max="7185" width="10.7109375" style="29" bestFit="1" customWidth="1"/>
    <col min="7186" max="7424" width="9.140625" style="29"/>
    <col min="7425" max="7426" width="3.42578125" style="29" customWidth="1"/>
    <col min="7427" max="7427" width="20.85546875" style="29" customWidth="1"/>
    <col min="7428" max="7428" width="40.85546875" style="29" customWidth="1"/>
    <col min="7429" max="7429" width="15.140625" style="29" customWidth="1"/>
    <col min="7430" max="7430" width="16.85546875" style="29" customWidth="1"/>
    <col min="7431" max="7431" width="16.5703125" style="29" customWidth="1"/>
    <col min="7432" max="7432" width="14.85546875" style="29" customWidth="1"/>
    <col min="7433" max="7433" width="13" style="29" customWidth="1"/>
    <col min="7434" max="7434" width="14.7109375" style="29" customWidth="1"/>
    <col min="7435" max="7435" width="13" style="29" customWidth="1"/>
    <col min="7436" max="7436" width="13.5703125" style="29" customWidth="1"/>
    <col min="7437" max="7437" width="12.28515625" style="29" customWidth="1"/>
    <col min="7438" max="7438" width="13.42578125" style="29" customWidth="1"/>
    <col min="7439" max="7439" width="20.7109375" style="29" customWidth="1"/>
    <col min="7440" max="7440" width="23.42578125" style="29" customWidth="1"/>
    <col min="7441" max="7441" width="10.7109375" style="29" bestFit="1" customWidth="1"/>
    <col min="7442" max="7680" width="9.140625" style="29"/>
    <col min="7681" max="7682" width="3.42578125" style="29" customWidth="1"/>
    <col min="7683" max="7683" width="20.85546875" style="29" customWidth="1"/>
    <col min="7684" max="7684" width="40.85546875" style="29" customWidth="1"/>
    <col min="7685" max="7685" width="15.140625" style="29" customWidth="1"/>
    <col min="7686" max="7686" width="16.85546875" style="29" customWidth="1"/>
    <col min="7687" max="7687" width="16.5703125" style="29" customWidth="1"/>
    <col min="7688" max="7688" width="14.85546875" style="29" customWidth="1"/>
    <col min="7689" max="7689" width="13" style="29" customWidth="1"/>
    <col min="7690" max="7690" width="14.7109375" style="29" customWidth="1"/>
    <col min="7691" max="7691" width="13" style="29" customWidth="1"/>
    <col min="7692" max="7692" width="13.5703125" style="29" customWidth="1"/>
    <col min="7693" max="7693" width="12.28515625" style="29" customWidth="1"/>
    <col min="7694" max="7694" width="13.42578125" style="29" customWidth="1"/>
    <col min="7695" max="7695" width="20.7109375" style="29" customWidth="1"/>
    <col min="7696" max="7696" width="23.42578125" style="29" customWidth="1"/>
    <col min="7697" max="7697" width="10.7109375" style="29" bestFit="1" customWidth="1"/>
    <col min="7698" max="7936" width="9.140625" style="29"/>
    <col min="7937" max="7938" width="3.42578125" style="29" customWidth="1"/>
    <col min="7939" max="7939" width="20.85546875" style="29" customWidth="1"/>
    <col min="7940" max="7940" width="40.85546875" style="29" customWidth="1"/>
    <col min="7941" max="7941" width="15.140625" style="29" customWidth="1"/>
    <col min="7942" max="7942" width="16.85546875" style="29" customWidth="1"/>
    <col min="7943" max="7943" width="16.5703125" style="29" customWidth="1"/>
    <col min="7944" max="7944" width="14.85546875" style="29" customWidth="1"/>
    <col min="7945" max="7945" width="13" style="29" customWidth="1"/>
    <col min="7946" max="7946" width="14.7109375" style="29" customWidth="1"/>
    <col min="7947" max="7947" width="13" style="29" customWidth="1"/>
    <col min="7948" max="7948" width="13.5703125" style="29" customWidth="1"/>
    <col min="7949" max="7949" width="12.28515625" style="29" customWidth="1"/>
    <col min="7950" max="7950" width="13.42578125" style="29" customWidth="1"/>
    <col min="7951" max="7951" width="20.7109375" style="29" customWidth="1"/>
    <col min="7952" max="7952" width="23.42578125" style="29" customWidth="1"/>
    <col min="7953" max="7953" width="10.7109375" style="29" bestFit="1" customWidth="1"/>
    <col min="7954" max="8192" width="9.140625" style="29"/>
    <col min="8193" max="8194" width="3.42578125" style="29" customWidth="1"/>
    <col min="8195" max="8195" width="20.85546875" style="29" customWidth="1"/>
    <col min="8196" max="8196" width="40.85546875" style="29" customWidth="1"/>
    <col min="8197" max="8197" width="15.140625" style="29" customWidth="1"/>
    <col min="8198" max="8198" width="16.85546875" style="29" customWidth="1"/>
    <col min="8199" max="8199" width="16.5703125" style="29" customWidth="1"/>
    <col min="8200" max="8200" width="14.85546875" style="29" customWidth="1"/>
    <col min="8201" max="8201" width="13" style="29" customWidth="1"/>
    <col min="8202" max="8202" width="14.7109375" style="29" customWidth="1"/>
    <col min="8203" max="8203" width="13" style="29" customWidth="1"/>
    <col min="8204" max="8204" width="13.5703125" style="29" customWidth="1"/>
    <col min="8205" max="8205" width="12.28515625" style="29" customWidth="1"/>
    <col min="8206" max="8206" width="13.42578125" style="29" customWidth="1"/>
    <col min="8207" max="8207" width="20.7109375" style="29" customWidth="1"/>
    <col min="8208" max="8208" width="23.42578125" style="29" customWidth="1"/>
    <col min="8209" max="8209" width="10.7109375" style="29" bestFit="1" customWidth="1"/>
    <col min="8210" max="8448" width="9.140625" style="29"/>
    <col min="8449" max="8450" width="3.42578125" style="29" customWidth="1"/>
    <col min="8451" max="8451" width="20.85546875" style="29" customWidth="1"/>
    <col min="8452" max="8452" width="40.85546875" style="29" customWidth="1"/>
    <col min="8453" max="8453" width="15.140625" style="29" customWidth="1"/>
    <col min="8454" max="8454" width="16.85546875" style="29" customWidth="1"/>
    <col min="8455" max="8455" width="16.5703125" style="29" customWidth="1"/>
    <col min="8456" max="8456" width="14.85546875" style="29" customWidth="1"/>
    <col min="8457" max="8457" width="13" style="29" customWidth="1"/>
    <col min="8458" max="8458" width="14.7109375" style="29" customWidth="1"/>
    <col min="8459" max="8459" width="13" style="29" customWidth="1"/>
    <col min="8460" max="8460" width="13.5703125" style="29" customWidth="1"/>
    <col min="8461" max="8461" width="12.28515625" style="29" customWidth="1"/>
    <col min="8462" max="8462" width="13.42578125" style="29" customWidth="1"/>
    <col min="8463" max="8463" width="20.7109375" style="29" customWidth="1"/>
    <col min="8464" max="8464" width="23.42578125" style="29" customWidth="1"/>
    <col min="8465" max="8465" width="10.7109375" style="29" bestFit="1" customWidth="1"/>
    <col min="8466" max="8704" width="9.140625" style="29"/>
    <col min="8705" max="8706" width="3.42578125" style="29" customWidth="1"/>
    <col min="8707" max="8707" width="20.85546875" style="29" customWidth="1"/>
    <col min="8708" max="8708" width="40.85546875" style="29" customWidth="1"/>
    <col min="8709" max="8709" width="15.140625" style="29" customWidth="1"/>
    <col min="8710" max="8710" width="16.85546875" style="29" customWidth="1"/>
    <col min="8711" max="8711" width="16.5703125" style="29" customWidth="1"/>
    <col min="8712" max="8712" width="14.85546875" style="29" customWidth="1"/>
    <col min="8713" max="8713" width="13" style="29" customWidth="1"/>
    <col min="8714" max="8714" width="14.7109375" style="29" customWidth="1"/>
    <col min="8715" max="8715" width="13" style="29" customWidth="1"/>
    <col min="8716" max="8716" width="13.5703125" style="29" customWidth="1"/>
    <col min="8717" max="8717" width="12.28515625" style="29" customWidth="1"/>
    <col min="8718" max="8718" width="13.42578125" style="29" customWidth="1"/>
    <col min="8719" max="8719" width="20.7109375" style="29" customWidth="1"/>
    <col min="8720" max="8720" width="23.42578125" style="29" customWidth="1"/>
    <col min="8721" max="8721" width="10.7109375" style="29" bestFit="1" customWidth="1"/>
    <col min="8722" max="8960" width="9.140625" style="29"/>
    <col min="8961" max="8962" width="3.42578125" style="29" customWidth="1"/>
    <col min="8963" max="8963" width="20.85546875" style="29" customWidth="1"/>
    <col min="8964" max="8964" width="40.85546875" style="29" customWidth="1"/>
    <col min="8965" max="8965" width="15.140625" style="29" customWidth="1"/>
    <col min="8966" max="8966" width="16.85546875" style="29" customWidth="1"/>
    <col min="8967" max="8967" width="16.5703125" style="29" customWidth="1"/>
    <col min="8968" max="8968" width="14.85546875" style="29" customWidth="1"/>
    <col min="8969" max="8969" width="13" style="29" customWidth="1"/>
    <col min="8970" max="8970" width="14.7109375" style="29" customWidth="1"/>
    <col min="8971" max="8971" width="13" style="29" customWidth="1"/>
    <col min="8972" max="8972" width="13.5703125" style="29" customWidth="1"/>
    <col min="8973" max="8973" width="12.28515625" style="29" customWidth="1"/>
    <col min="8974" max="8974" width="13.42578125" style="29" customWidth="1"/>
    <col min="8975" max="8975" width="20.7109375" style="29" customWidth="1"/>
    <col min="8976" max="8976" width="23.42578125" style="29" customWidth="1"/>
    <col min="8977" max="8977" width="10.7109375" style="29" bestFit="1" customWidth="1"/>
    <col min="8978" max="9216" width="9.140625" style="29"/>
    <col min="9217" max="9218" width="3.42578125" style="29" customWidth="1"/>
    <col min="9219" max="9219" width="20.85546875" style="29" customWidth="1"/>
    <col min="9220" max="9220" width="40.85546875" style="29" customWidth="1"/>
    <col min="9221" max="9221" width="15.140625" style="29" customWidth="1"/>
    <col min="9222" max="9222" width="16.85546875" style="29" customWidth="1"/>
    <col min="9223" max="9223" width="16.5703125" style="29" customWidth="1"/>
    <col min="9224" max="9224" width="14.85546875" style="29" customWidth="1"/>
    <col min="9225" max="9225" width="13" style="29" customWidth="1"/>
    <col min="9226" max="9226" width="14.7109375" style="29" customWidth="1"/>
    <col min="9227" max="9227" width="13" style="29" customWidth="1"/>
    <col min="9228" max="9228" width="13.5703125" style="29" customWidth="1"/>
    <col min="9229" max="9229" width="12.28515625" style="29" customWidth="1"/>
    <col min="9230" max="9230" width="13.42578125" style="29" customWidth="1"/>
    <col min="9231" max="9231" width="20.7109375" style="29" customWidth="1"/>
    <col min="9232" max="9232" width="23.42578125" style="29" customWidth="1"/>
    <col min="9233" max="9233" width="10.7109375" style="29" bestFit="1" customWidth="1"/>
    <col min="9234" max="9472" width="9.140625" style="29"/>
    <col min="9473" max="9474" width="3.42578125" style="29" customWidth="1"/>
    <col min="9475" max="9475" width="20.85546875" style="29" customWidth="1"/>
    <col min="9476" max="9476" width="40.85546875" style="29" customWidth="1"/>
    <col min="9477" max="9477" width="15.140625" style="29" customWidth="1"/>
    <col min="9478" max="9478" width="16.85546875" style="29" customWidth="1"/>
    <col min="9479" max="9479" width="16.5703125" style="29" customWidth="1"/>
    <col min="9480" max="9480" width="14.85546875" style="29" customWidth="1"/>
    <col min="9481" max="9481" width="13" style="29" customWidth="1"/>
    <col min="9482" max="9482" width="14.7109375" style="29" customWidth="1"/>
    <col min="9483" max="9483" width="13" style="29" customWidth="1"/>
    <col min="9484" max="9484" width="13.5703125" style="29" customWidth="1"/>
    <col min="9485" max="9485" width="12.28515625" style="29" customWidth="1"/>
    <col min="9486" max="9486" width="13.42578125" style="29" customWidth="1"/>
    <col min="9487" max="9487" width="20.7109375" style="29" customWidth="1"/>
    <col min="9488" max="9488" width="23.42578125" style="29" customWidth="1"/>
    <col min="9489" max="9489" width="10.7109375" style="29" bestFit="1" customWidth="1"/>
    <col min="9490" max="9728" width="9.140625" style="29"/>
    <col min="9729" max="9730" width="3.42578125" style="29" customWidth="1"/>
    <col min="9731" max="9731" width="20.85546875" style="29" customWidth="1"/>
    <col min="9732" max="9732" width="40.85546875" style="29" customWidth="1"/>
    <col min="9733" max="9733" width="15.140625" style="29" customWidth="1"/>
    <col min="9734" max="9734" width="16.85546875" style="29" customWidth="1"/>
    <col min="9735" max="9735" width="16.5703125" style="29" customWidth="1"/>
    <col min="9736" max="9736" width="14.85546875" style="29" customWidth="1"/>
    <col min="9737" max="9737" width="13" style="29" customWidth="1"/>
    <col min="9738" max="9738" width="14.7109375" style="29" customWidth="1"/>
    <col min="9739" max="9739" width="13" style="29" customWidth="1"/>
    <col min="9740" max="9740" width="13.5703125" style="29" customWidth="1"/>
    <col min="9741" max="9741" width="12.28515625" style="29" customWidth="1"/>
    <col min="9742" max="9742" width="13.42578125" style="29" customWidth="1"/>
    <col min="9743" max="9743" width="20.7109375" style="29" customWidth="1"/>
    <col min="9744" max="9744" width="23.42578125" style="29" customWidth="1"/>
    <col min="9745" max="9745" width="10.7109375" style="29" bestFit="1" customWidth="1"/>
    <col min="9746" max="9984" width="9.140625" style="29"/>
    <col min="9985" max="9986" width="3.42578125" style="29" customWidth="1"/>
    <col min="9987" max="9987" width="20.85546875" style="29" customWidth="1"/>
    <col min="9988" max="9988" width="40.85546875" style="29" customWidth="1"/>
    <col min="9989" max="9989" width="15.140625" style="29" customWidth="1"/>
    <col min="9990" max="9990" width="16.85546875" style="29" customWidth="1"/>
    <col min="9991" max="9991" width="16.5703125" style="29" customWidth="1"/>
    <col min="9992" max="9992" width="14.85546875" style="29" customWidth="1"/>
    <col min="9993" max="9993" width="13" style="29" customWidth="1"/>
    <col min="9994" max="9994" width="14.7109375" style="29" customWidth="1"/>
    <col min="9995" max="9995" width="13" style="29" customWidth="1"/>
    <col min="9996" max="9996" width="13.5703125" style="29" customWidth="1"/>
    <col min="9997" max="9997" width="12.28515625" style="29" customWidth="1"/>
    <col min="9998" max="9998" width="13.42578125" style="29" customWidth="1"/>
    <col min="9999" max="9999" width="20.7109375" style="29" customWidth="1"/>
    <col min="10000" max="10000" width="23.42578125" style="29" customWidth="1"/>
    <col min="10001" max="10001" width="10.7109375" style="29" bestFit="1" customWidth="1"/>
    <col min="10002" max="10240" width="9.140625" style="29"/>
    <col min="10241" max="10242" width="3.42578125" style="29" customWidth="1"/>
    <col min="10243" max="10243" width="20.85546875" style="29" customWidth="1"/>
    <col min="10244" max="10244" width="40.85546875" style="29" customWidth="1"/>
    <col min="10245" max="10245" width="15.140625" style="29" customWidth="1"/>
    <col min="10246" max="10246" width="16.85546875" style="29" customWidth="1"/>
    <col min="10247" max="10247" width="16.5703125" style="29" customWidth="1"/>
    <col min="10248" max="10248" width="14.85546875" style="29" customWidth="1"/>
    <col min="10249" max="10249" width="13" style="29" customWidth="1"/>
    <col min="10250" max="10250" width="14.7109375" style="29" customWidth="1"/>
    <col min="10251" max="10251" width="13" style="29" customWidth="1"/>
    <col min="10252" max="10252" width="13.5703125" style="29" customWidth="1"/>
    <col min="10253" max="10253" width="12.28515625" style="29" customWidth="1"/>
    <col min="10254" max="10254" width="13.42578125" style="29" customWidth="1"/>
    <col min="10255" max="10255" width="20.7109375" style="29" customWidth="1"/>
    <col min="10256" max="10256" width="23.42578125" style="29" customWidth="1"/>
    <col min="10257" max="10257" width="10.7109375" style="29" bestFit="1" customWidth="1"/>
    <col min="10258" max="10496" width="9.140625" style="29"/>
    <col min="10497" max="10498" width="3.42578125" style="29" customWidth="1"/>
    <col min="10499" max="10499" width="20.85546875" style="29" customWidth="1"/>
    <col min="10500" max="10500" width="40.85546875" style="29" customWidth="1"/>
    <col min="10501" max="10501" width="15.140625" style="29" customWidth="1"/>
    <col min="10502" max="10502" width="16.85546875" style="29" customWidth="1"/>
    <col min="10503" max="10503" width="16.5703125" style="29" customWidth="1"/>
    <col min="10504" max="10504" width="14.85546875" style="29" customWidth="1"/>
    <col min="10505" max="10505" width="13" style="29" customWidth="1"/>
    <col min="10506" max="10506" width="14.7109375" style="29" customWidth="1"/>
    <col min="10507" max="10507" width="13" style="29" customWidth="1"/>
    <col min="10508" max="10508" width="13.5703125" style="29" customWidth="1"/>
    <col min="10509" max="10509" width="12.28515625" style="29" customWidth="1"/>
    <col min="10510" max="10510" width="13.42578125" style="29" customWidth="1"/>
    <col min="10511" max="10511" width="20.7109375" style="29" customWidth="1"/>
    <col min="10512" max="10512" width="23.42578125" style="29" customWidth="1"/>
    <col min="10513" max="10513" width="10.7109375" style="29" bestFit="1" customWidth="1"/>
    <col min="10514" max="10752" width="9.140625" style="29"/>
    <col min="10753" max="10754" width="3.42578125" style="29" customWidth="1"/>
    <col min="10755" max="10755" width="20.85546875" style="29" customWidth="1"/>
    <col min="10756" max="10756" width="40.85546875" style="29" customWidth="1"/>
    <col min="10757" max="10757" width="15.140625" style="29" customWidth="1"/>
    <col min="10758" max="10758" width="16.85546875" style="29" customWidth="1"/>
    <col min="10759" max="10759" width="16.5703125" style="29" customWidth="1"/>
    <col min="10760" max="10760" width="14.85546875" style="29" customWidth="1"/>
    <col min="10761" max="10761" width="13" style="29" customWidth="1"/>
    <col min="10762" max="10762" width="14.7109375" style="29" customWidth="1"/>
    <col min="10763" max="10763" width="13" style="29" customWidth="1"/>
    <col min="10764" max="10764" width="13.5703125" style="29" customWidth="1"/>
    <col min="10765" max="10765" width="12.28515625" style="29" customWidth="1"/>
    <col min="10766" max="10766" width="13.42578125" style="29" customWidth="1"/>
    <col min="10767" max="10767" width="20.7109375" style="29" customWidth="1"/>
    <col min="10768" max="10768" width="23.42578125" style="29" customWidth="1"/>
    <col min="10769" max="10769" width="10.7109375" style="29" bestFit="1" customWidth="1"/>
    <col min="10770" max="11008" width="9.140625" style="29"/>
    <col min="11009" max="11010" width="3.42578125" style="29" customWidth="1"/>
    <col min="11011" max="11011" width="20.85546875" style="29" customWidth="1"/>
    <col min="11012" max="11012" width="40.85546875" style="29" customWidth="1"/>
    <col min="11013" max="11013" width="15.140625" style="29" customWidth="1"/>
    <col min="11014" max="11014" width="16.85546875" style="29" customWidth="1"/>
    <col min="11015" max="11015" width="16.5703125" style="29" customWidth="1"/>
    <col min="11016" max="11016" width="14.85546875" style="29" customWidth="1"/>
    <col min="11017" max="11017" width="13" style="29" customWidth="1"/>
    <col min="11018" max="11018" width="14.7109375" style="29" customWidth="1"/>
    <col min="11019" max="11019" width="13" style="29" customWidth="1"/>
    <col min="11020" max="11020" width="13.5703125" style="29" customWidth="1"/>
    <col min="11021" max="11021" width="12.28515625" style="29" customWidth="1"/>
    <col min="11022" max="11022" width="13.42578125" style="29" customWidth="1"/>
    <col min="11023" max="11023" width="20.7109375" style="29" customWidth="1"/>
    <col min="11024" max="11024" width="23.42578125" style="29" customWidth="1"/>
    <col min="11025" max="11025" width="10.7109375" style="29" bestFit="1" customWidth="1"/>
    <col min="11026" max="11264" width="9.140625" style="29"/>
    <col min="11265" max="11266" width="3.42578125" style="29" customWidth="1"/>
    <col min="11267" max="11267" width="20.85546875" style="29" customWidth="1"/>
    <col min="11268" max="11268" width="40.85546875" style="29" customWidth="1"/>
    <col min="11269" max="11269" width="15.140625" style="29" customWidth="1"/>
    <col min="11270" max="11270" width="16.85546875" style="29" customWidth="1"/>
    <col min="11271" max="11271" width="16.5703125" style="29" customWidth="1"/>
    <col min="11272" max="11272" width="14.85546875" style="29" customWidth="1"/>
    <col min="11273" max="11273" width="13" style="29" customWidth="1"/>
    <col min="11274" max="11274" width="14.7109375" style="29" customWidth="1"/>
    <col min="11275" max="11275" width="13" style="29" customWidth="1"/>
    <col min="11276" max="11276" width="13.5703125" style="29" customWidth="1"/>
    <col min="11277" max="11277" width="12.28515625" style="29" customWidth="1"/>
    <col min="11278" max="11278" width="13.42578125" style="29" customWidth="1"/>
    <col min="11279" max="11279" width="20.7109375" style="29" customWidth="1"/>
    <col min="11280" max="11280" width="23.42578125" style="29" customWidth="1"/>
    <col min="11281" max="11281" width="10.7109375" style="29" bestFit="1" customWidth="1"/>
    <col min="11282" max="11520" width="9.140625" style="29"/>
    <col min="11521" max="11522" width="3.42578125" style="29" customWidth="1"/>
    <col min="11523" max="11523" width="20.85546875" style="29" customWidth="1"/>
    <col min="11524" max="11524" width="40.85546875" style="29" customWidth="1"/>
    <col min="11525" max="11525" width="15.140625" style="29" customWidth="1"/>
    <col min="11526" max="11526" width="16.85546875" style="29" customWidth="1"/>
    <col min="11527" max="11527" width="16.5703125" style="29" customWidth="1"/>
    <col min="11528" max="11528" width="14.85546875" style="29" customWidth="1"/>
    <col min="11529" max="11529" width="13" style="29" customWidth="1"/>
    <col min="11530" max="11530" width="14.7109375" style="29" customWidth="1"/>
    <col min="11531" max="11531" width="13" style="29" customWidth="1"/>
    <col min="11532" max="11532" width="13.5703125" style="29" customWidth="1"/>
    <col min="11533" max="11533" width="12.28515625" style="29" customWidth="1"/>
    <col min="11534" max="11534" width="13.42578125" style="29" customWidth="1"/>
    <col min="11535" max="11535" width="20.7109375" style="29" customWidth="1"/>
    <col min="11536" max="11536" width="23.42578125" style="29" customWidth="1"/>
    <col min="11537" max="11537" width="10.7109375" style="29" bestFit="1" customWidth="1"/>
    <col min="11538" max="11776" width="9.140625" style="29"/>
    <col min="11777" max="11778" width="3.42578125" style="29" customWidth="1"/>
    <col min="11779" max="11779" width="20.85546875" style="29" customWidth="1"/>
    <col min="11780" max="11780" width="40.85546875" style="29" customWidth="1"/>
    <col min="11781" max="11781" width="15.140625" style="29" customWidth="1"/>
    <col min="11782" max="11782" width="16.85546875" style="29" customWidth="1"/>
    <col min="11783" max="11783" width="16.5703125" style="29" customWidth="1"/>
    <col min="11784" max="11784" width="14.85546875" style="29" customWidth="1"/>
    <col min="11785" max="11785" width="13" style="29" customWidth="1"/>
    <col min="11786" max="11786" width="14.7109375" style="29" customWidth="1"/>
    <col min="11787" max="11787" width="13" style="29" customWidth="1"/>
    <col min="11788" max="11788" width="13.5703125" style="29" customWidth="1"/>
    <col min="11789" max="11789" width="12.28515625" style="29" customWidth="1"/>
    <col min="11790" max="11790" width="13.42578125" style="29" customWidth="1"/>
    <col min="11791" max="11791" width="20.7109375" style="29" customWidth="1"/>
    <col min="11792" max="11792" width="23.42578125" style="29" customWidth="1"/>
    <col min="11793" max="11793" width="10.7109375" style="29" bestFit="1" customWidth="1"/>
    <col min="11794" max="12032" width="9.140625" style="29"/>
    <col min="12033" max="12034" width="3.42578125" style="29" customWidth="1"/>
    <col min="12035" max="12035" width="20.85546875" style="29" customWidth="1"/>
    <col min="12036" max="12036" width="40.85546875" style="29" customWidth="1"/>
    <col min="12037" max="12037" width="15.140625" style="29" customWidth="1"/>
    <col min="12038" max="12038" width="16.85546875" style="29" customWidth="1"/>
    <col min="12039" max="12039" width="16.5703125" style="29" customWidth="1"/>
    <col min="12040" max="12040" width="14.85546875" style="29" customWidth="1"/>
    <col min="12041" max="12041" width="13" style="29" customWidth="1"/>
    <col min="12042" max="12042" width="14.7109375" style="29" customWidth="1"/>
    <col min="12043" max="12043" width="13" style="29" customWidth="1"/>
    <col min="12044" max="12044" width="13.5703125" style="29" customWidth="1"/>
    <col min="12045" max="12045" width="12.28515625" style="29" customWidth="1"/>
    <col min="12046" max="12046" width="13.42578125" style="29" customWidth="1"/>
    <col min="12047" max="12047" width="20.7109375" style="29" customWidth="1"/>
    <col min="12048" max="12048" width="23.42578125" style="29" customWidth="1"/>
    <col min="12049" max="12049" width="10.7109375" style="29" bestFit="1" customWidth="1"/>
    <col min="12050" max="12288" width="9.140625" style="29"/>
    <col min="12289" max="12290" width="3.42578125" style="29" customWidth="1"/>
    <col min="12291" max="12291" width="20.85546875" style="29" customWidth="1"/>
    <col min="12292" max="12292" width="40.85546875" style="29" customWidth="1"/>
    <col min="12293" max="12293" width="15.140625" style="29" customWidth="1"/>
    <col min="12294" max="12294" width="16.85546875" style="29" customWidth="1"/>
    <col min="12295" max="12295" width="16.5703125" style="29" customWidth="1"/>
    <col min="12296" max="12296" width="14.85546875" style="29" customWidth="1"/>
    <col min="12297" max="12297" width="13" style="29" customWidth="1"/>
    <col min="12298" max="12298" width="14.7109375" style="29" customWidth="1"/>
    <col min="12299" max="12299" width="13" style="29" customWidth="1"/>
    <col min="12300" max="12300" width="13.5703125" style="29" customWidth="1"/>
    <col min="12301" max="12301" width="12.28515625" style="29" customWidth="1"/>
    <col min="12302" max="12302" width="13.42578125" style="29" customWidth="1"/>
    <col min="12303" max="12303" width="20.7109375" style="29" customWidth="1"/>
    <col min="12304" max="12304" width="23.42578125" style="29" customWidth="1"/>
    <col min="12305" max="12305" width="10.7109375" style="29" bestFit="1" customWidth="1"/>
    <col min="12306" max="12544" width="9.140625" style="29"/>
    <col min="12545" max="12546" width="3.42578125" style="29" customWidth="1"/>
    <col min="12547" max="12547" width="20.85546875" style="29" customWidth="1"/>
    <col min="12548" max="12548" width="40.85546875" style="29" customWidth="1"/>
    <col min="12549" max="12549" width="15.140625" style="29" customWidth="1"/>
    <col min="12550" max="12550" width="16.85546875" style="29" customWidth="1"/>
    <col min="12551" max="12551" width="16.5703125" style="29" customWidth="1"/>
    <col min="12552" max="12552" width="14.85546875" style="29" customWidth="1"/>
    <col min="12553" max="12553" width="13" style="29" customWidth="1"/>
    <col min="12554" max="12554" width="14.7109375" style="29" customWidth="1"/>
    <col min="12555" max="12555" width="13" style="29" customWidth="1"/>
    <col min="12556" max="12556" width="13.5703125" style="29" customWidth="1"/>
    <col min="12557" max="12557" width="12.28515625" style="29" customWidth="1"/>
    <col min="12558" max="12558" width="13.42578125" style="29" customWidth="1"/>
    <col min="12559" max="12559" width="20.7109375" style="29" customWidth="1"/>
    <col min="12560" max="12560" width="23.42578125" style="29" customWidth="1"/>
    <col min="12561" max="12561" width="10.7109375" style="29" bestFit="1" customWidth="1"/>
    <col min="12562" max="12800" width="9.140625" style="29"/>
    <col min="12801" max="12802" width="3.42578125" style="29" customWidth="1"/>
    <col min="12803" max="12803" width="20.85546875" style="29" customWidth="1"/>
    <col min="12804" max="12804" width="40.85546875" style="29" customWidth="1"/>
    <col min="12805" max="12805" width="15.140625" style="29" customWidth="1"/>
    <col min="12806" max="12806" width="16.85546875" style="29" customWidth="1"/>
    <col min="12807" max="12807" width="16.5703125" style="29" customWidth="1"/>
    <col min="12808" max="12808" width="14.85546875" style="29" customWidth="1"/>
    <col min="12809" max="12809" width="13" style="29" customWidth="1"/>
    <col min="12810" max="12810" width="14.7109375" style="29" customWidth="1"/>
    <col min="12811" max="12811" width="13" style="29" customWidth="1"/>
    <col min="12812" max="12812" width="13.5703125" style="29" customWidth="1"/>
    <col min="12813" max="12813" width="12.28515625" style="29" customWidth="1"/>
    <col min="12814" max="12814" width="13.42578125" style="29" customWidth="1"/>
    <col min="12815" max="12815" width="20.7109375" style="29" customWidth="1"/>
    <col min="12816" max="12816" width="23.42578125" style="29" customWidth="1"/>
    <col min="12817" max="12817" width="10.7109375" style="29" bestFit="1" customWidth="1"/>
    <col min="12818" max="13056" width="9.140625" style="29"/>
    <col min="13057" max="13058" width="3.42578125" style="29" customWidth="1"/>
    <col min="13059" max="13059" width="20.85546875" style="29" customWidth="1"/>
    <col min="13060" max="13060" width="40.85546875" style="29" customWidth="1"/>
    <col min="13061" max="13061" width="15.140625" style="29" customWidth="1"/>
    <col min="13062" max="13062" width="16.85546875" style="29" customWidth="1"/>
    <col min="13063" max="13063" width="16.5703125" style="29" customWidth="1"/>
    <col min="13064" max="13064" width="14.85546875" style="29" customWidth="1"/>
    <col min="13065" max="13065" width="13" style="29" customWidth="1"/>
    <col min="13066" max="13066" width="14.7109375" style="29" customWidth="1"/>
    <col min="13067" max="13067" width="13" style="29" customWidth="1"/>
    <col min="13068" max="13068" width="13.5703125" style="29" customWidth="1"/>
    <col min="13069" max="13069" width="12.28515625" style="29" customWidth="1"/>
    <col min="13070" max="13070" width="13.42578125" style="29" customWidth="1"/>
    <col min="13071" max="13071" width="20.7109375" style="29" customWidth="1"/>
    <col min="13072" max="13072" width="23.42578125" style="29" customWidth="1"/>
    <col min="13073" max="13073" width="10.7109375" style="29" bestFit="1" customWidth="1"/>
    <col min="13074" max="13312" width="9.140625" style="29"/>
    <col min="13313" max="13314" width="3.42578125" style="29" customWidth="1"/>
    <col min="13315" max="13315" width="20.85546875" style="29" customWidth="1"/>
    <col min="13316" max="13316" width="40.85546875" style="29" customWidth="1"/>
    <col min="13317" max="13317" width="15.140625" style="29" customWidth="1"/>
    <col min="13318" max="13318" width="16.85546875" style="29" customWidth="1"/>
    <col min="13319" max="13319" width="16.5703125" style="29" customWidth="1"/>
    <col min="13320" max="13320" width="14.85546875" style="29" customWidth="1"/>
    <col min="13321" max="13321" width="13" style="29" customWidth="1"/>
    <col min="13322" max="13322" width="14.7109375" style="29" customWidth="1"/>
    <col min="13323" max="13323" width="13" style="29" customWidth="1"/>
    <col min="13324" max="13324" width="13.5703125" style="29" customWidth="1"/>
    <col min="13325" max="13325" width="12.28515625" style="29" customWidth="1"/>
    <col min="13326" max="13326" width="13.42578125" style="29" customWidth="1"/>
    <col min="13327" max="13327" width="20.7109375" style="29" customWidth="1"/>
    <col min="13328" max="13328" width="23.42578125" style="29" customWidth="1"/>
    <col min="13329" max="13329" width="10.7109375" style="29" bestFit="1" customWidth="1"/>
    <col min="13330" max="13568" width="9.140625" style="29"/>
    <col min="13569" max="13570" width="3.42578125" style="29" customWidth="1"/>
    <col min="13571" max="13571" width="20.85546875" style="29" customWidth="1"/>
    <col min="13572" max="13572" width="40.85546875" style="29" customWidth="1"/>
    <col min="13573" max="13573" width="15.140625" style="29" customWidth="1"/>
    <col min="13574" max="13574" width="16.85546875" style="29" customWidth="1"/>
    <col min="13575" max="13575" width="16.5703125" style="29" customWidth="1"/>
    <col min="13576" max="13576" width="14.85546875" style="29" customWidth="1"/>
    <col min="13577" max="13577" width="13" style="29" customWidth="1"/>
    <col min="13578" max="13578" width="14.7109375" style="29" customWidth="1"/>
    <col min="13579" max="13579" width="13" style="29" customWidth="1"/>
    <col min="13580" max="13580" width="13.5703125" style="29" customWidth="1"/>
    <col min="13581" max="13581" width="12.28515625" style="29" customWidth="1"/>
    <col min="13582" max="13582" width="13.42578125" style="29" customWidth="1"/>
    <col min="13583" max="13583" width="20.7109375" style="29" customWidth="1"/>
    <col min="13584" max="13584" width="23.42578125" style="29" customWidth="1"/>
    <col min="13585" max="13585" width="10.7109375" style="29" bestFit="1" customWidth="1"/>
    <col min="13586" max="13824" width="9.140625" style="29"/>
    <col min="13825" max="13826" width="3.42578125" style="29" customWidth="1"/>
    <col min="13827" max="13827" width="20.85546875" style="29" customWidth="1"/>
    <col min="13828" max="13828" width="40.85546875" style="29" customWidth="1"/>
    <col min="13829" max="13829" width="15.140625" style="29" customWidth="1"/>
    <col min="13830" max="13830" width="16.85546875" style="29" customWidth="1"/>
    <col min="13831" max="13831" width="16.5703125" style="29" customWidth="1"/>
    <col min="13832" max="13832" width="14.85546875" style="29" customWidth="1"/>
    <col min="13833" max="13833" width="13" style="29" customWidth="1"/>
    <col min="13834" max="13834" width="14.7109375" style="29" customWidth="1"/>
    <col min="13835" max="13835" width="13" style="29" customWidth="1"/>
    <col min="13836" max="13836" width="13.5703125" style="29" customWidth="1"/>
    <col min="13837" max="13837" width="12.28515625" style="29" customWidth="1"/>
    <col min="13838" max="13838" width="13.42578125" style="29" customWidth="1"/>
    <col min="13839" max="13839" width="20.7109375" style="29" customWidth="1"/>
    <col min="13840" max="13840" width="23.42578125" style="29" customWidth="1"/>
    <col min="13841" max="13841" width="10.7109375" style="29" bestFit="1" customWidth="1"/>
    <col min="13842" max="14080" width="9.140625" style="29"/>
    <col min="14081" max="14082" width="3.42578125" style="29" customWidth="1"/>
    <col min="14083" max="14083" width="20.85546875" style="29" customWidth="1"/>
    <col min="14084" max="14084" width="40.85546875" style="29" customWidth="1"/>
    <col min="14085" max="14085" width="15.140625" style="29" customWidth="1"/>
    <col min="14086" max="14086" width="16.85546875" style="29" customWidth="1"/>
    <col min="14087" max="14087" width="16.5703125" style="29" customWidth="1"/>
    <col min="14088" max="14088" width="14.85546875" style="29" customWidth="1"/>
    <col min="14089" max="14089" width="13" style="29" customWidth="1"/>
    <col min="14090" max="14090" width="14.7109375" style="29" customWidth="1"/>
    <col min="14091" max="14091" width="13" style="29" customWidth="1"/>
    <col min="14092" max="14092" width="13.5703125" style="29" customWidth="1"/>
    <col min="14093" max="14093" width="12.28515625" style="29" customWidth="1"/>
    <col min="14094" max="14094" width="13.42578125" style="29" customWidth="1"/>
    <col min="14095" max="14095" width="20.7109375" style="29" customWidth="1"/>
    <col min="14096" max="14096" width="23.42578125" style="29" customWidth="1"/>
    <col min="14097" max="14097" width="10.7109375" style="29" bestFit="1" customWidth="1"/>
    <col min="14098" max="14336" width="9.140625" style="29"/>
    <col min="14337" max="14338" width="3.42578125" style="29" customWidth="1"/>
    <col min="14339" max="14339" width="20.85546875" style="29" customWidth="1"/>
    <col min="14340" max="14340" width="40.85546875" style="29" customWidth="1"/>
    <col min="14341" max="14341" width="15.140625" style="29" customWidth="1"/>
    <col min="14342" max="14342" width="16.85546875" style="29" customWidth="1"/>
    <col min="14343" max="14343" width="16.5703125" style="29" customWidth="1"/>
    <col min="14344" max="14344" width="14.85546875" style="29" customWidth="1"/>
    <col min="14345" max="14345" width="13" style="29" customWidth="1"/>
    <col min="14346" max="14346" width="14.7109375" style="29" customWidth="1"/>
    <col min="14347" max="14347" width="13" style="29" customWidth="1"/>
    <col min="14348" max="14348" width="13.5703125" style="29" customWidth="1"/>
    <col min="14349" max="14349" width="12.28515625" style="29" customWidth="1"/>
    <col min="14350" max="14350" width="13.42578125" style="29" customWidth="1"/>
    <col min="14351" max="14351" width="20.7109375" style="29" customWidth="1"/>
    <col min="14352" max="14352" width="23.42578125" style="29" customWidth="1"/>
    <col min="14353" max="14353" width="10.7109375" style="29" bestFit="1" customWidth="1"/>
    <col min="14354" max="14592" width="9.140625" style="29"/>
    <col min="14593" max="14594" width="3.42578125" style="29" customWidth="1"/>
    <col min="14595" max="14595" width="20.85546875" style="29" customWidth="1"/>
    <col min="14596" max="14596" width="40.85546875" style="29" customWidth="1"/>
    <col min="14597" max="14597" width="15.140625" style="29" customWidth="1"/>
    <col min="14598" max="14598" width="16.85546875" style="29" customWidth="1"/>
    <col min="14599" max="14599" width="16.5703125" style="29" customWidth="1"/>
    <col min="14600" max="14600" width="14.85546875" style="29" customWidth="1"/>
    <col min="14601" max="14601" width="13" style="29" customWidth="1"/>
    <col min="14602" max="14602" width="14.7109375" style="29" customWidth="1"/>
    <col min="14603" max="14603" width="13" style="29" customWidth="1"/>
    <col min="14604" max="14604" width="13.5703125" style="29" customWidth="1"/>
    <col min="14605" max="14605" width="12.28515625" style="29" customWidth="1"/>
    <col min="14606" max="14606" width="13.42578125" style="29" customWidth="1"/>
    <col min="14607" max="14607" width="20.7109375" style="29" customWidth="1"/>
    <col min="14608" max="14608" width="23.42578125" style="29" customWidth="1"/>
    <col min="14609" max="14609" width="10.7109375" style="29" bestFit="1" customWidth="1"/>
    <col min="14610" max="14848" width="9.140625" style="29"/>
    <col min="14849" max="14850" width="3.42578125" style="29" customWidth="1"/>
    <col min="14851" max="14851" width="20.85546875" style="29" customWidth="1"/>
    <col min="14852" max="14852" width="40.85546875" style="29" customWidth="1"/>
    <col min="14853" max="14853" width="15.140625" style="29" customWidth="1"/>
    <col min="14854" max="14854" width="16.85546875" style="29" customWidth="1"/>
    <col min="14855" max="14855" width="16.5703125" style="29" customWidth="1"/>
    <col min="14856" max="14856" width="14.85546875" style="29" customWidth="1"/>
    <col min="14857" max="14857" width="13" style="29" customWidth="1"/>
    <col min="14858" max="14858" width="14.7109375" style="29" customWidth="1"/>
    <col min="14859" max="14859" width="13" style="29" customWidth="1"/>
    <col min="14860" max="14860" width="13.5703125" style="29" customWidth="1"/>
    <col min="14861" max="14861" width="12.28515625" style="29" customWidth="1"/>
    <col min="14862" max="14862" width="13.42578125" style="29" customWidth="1"/>
    <col min="14863" max="14863" width="20.7109375" style="29" customWidth="1"/>
    <col min="14864" max="14864" width="23.42578125" style="29" customWidth="1"/>
    <col min="14865" max="14865" width="10.7109375" style="29" bestFit="1" customWidth="1"/>
    <col min="14866" max="15104" width="9.140625" style="29"/>
    <col min="15105" max="15106" width="3.42578125" style="29" customWidth="1"/>
    <col min="15107" max="15107" width="20.85546875" style="29" customWidth="1"/>
    <col min="15108" max="15108" width="40.85546875" style="29" customWidth="1"/>
    <col min="15109" max="15109" width="15.140625" style="29" customWidth="1"/>
    <col min="15110" max="15110" width="16.85546875" style="29" customWidth="1"/>
    <col min="15111" max="15111" width="16.5703125" style="29" customWidth="1"/>
    <col min="15112" max="15112" width="14.85546875" style="29" customWidth="1"/>
    <col min="15113" max="15113" width="13" style="29" customWidth="1"/>
    <col min="15114" max="15114" width="14.7109375" style="29" customWidth="1"/>
    <col min="15115" max="15115" width="13" style="29" customWidth="1"/>
    <col min="15116" max="15116" width="13.5703125" style="29" customWidth="1"/>
    <col min="15117" max="15117" width="12.28515625" style="29" customWidth="1"/>
    <col min="15118" max="15118" width="13.42578125" style="29" customWidth="1"/>
    <col min="15119" max="15119" width="20.7109375" style="29" customWidth="1"/>
    <col min="15120" max="15120" width="23.42578125" style="29" customWidth="1"/>
    <col min="15121" max="15121" width="10.7109375" style="29" bestFit="1" customWidth="1"/>
    <col min="15122" max="15360" width="9.140625" style="29"/>
    <col min="15361" max="15362" width="3.42578125" style="29" customWidth="1"/>
    <col min="15363" max="15363" width="20.85546875" style="29" customWidth="1"/>
    <col min="15364" max="15364" width="40.85546875" style="29" customWidth="1"/>
    <col min="15365" max="15365" width="15.140625" style="29" customWidth="1"/>
    <col min="15366" max="15366" width="16.85546875" style="29" customWidth="1"/>
    <col min="15367" max="15367" width="16.5703125" style="29" customWidth="1"/>
    <col min="15368" max="15368" width="14.85546875" style="29" customWidth="1"/>
    <col min="15369" max="15369" width="13" style="29" customWidth="1"/>
    <col min="15370" max="15370" width="14.7109375" style="29" customWidth="1"/>
    <col min="15371" max="15371" width="13" style="29" customWidth="1"/>
    <col min="15372" max="15372" width="13.5703125" style="29" customWidth="1"/>
    <col min="15373" max="15373" width="12.28515625" style="29" customWidth="1"/>
    <col min="15374" max="15374" width="13.42578125" style="29" customWidth="1"/>
    <col min="15375" max="15375" width="20.7109375" style="29" customWidth="1"/>
    <col min="15376" max="15376" width="23.42578125" style="29" customWidth="1"/>
    <col min="15377" max="15377" width="10.7109375" style="29" bestFit="1" customWidth="1"/>
    <col min="15378" max="15616" width="9.140625" style="29"/>
    <col min="15617" max="15618" width="3.42578125" style="29" customWidth="1"/>
    <col min="15619" max="15619" width="20.85546875" style="29" customWidth="1"/>
    <col min="15620" max="15620" width="40.85546875" style="29" customWidth="1"/>
    <col min="15621" max="15621" width="15.140625" style="29" customWidth="1"/>
    <col min="15622" max="15622" width="16.85546875" style="29" customWidth="1"/>
    <col min="15623" max="15623" width="16.5703125" style="29" customWidth="1"/>
    <col min="15624" max="15624" width="14.85546875" style="29" customWidth="1"/>
    <col min="15625" max="15625" width="13" style="29" customWidth="1"/>
    <col min="15626" max="15626" width="14.7109375" style="29" customWidth="1"/>
    <col min="15627" max="15627" width="13" style="29" customWidth="1"/>
    <col min="15628" max="15628" width="13.5703125" style="29" customWidth="1"/>
    <col min="15629" max="15629" width="12.28515625" style="29" customWidth="1"/>
    <col min="15630" max="15630" width="13.42578125" style="29" customWidth="1"/>
    <col min="15631" max="15631" width="20.7109375" style="29" customWidth="1"/>
    <col min="15632" max="15632" width="23.42578125" style="29" customWidth="1"/>
    <col min="15633" max="15633" width="10.7109375" style="29" bestFit="1" customWidth="1"/>
    <col min="15634" max="15872" width="9.140625" style="29"/>
    <col min="15873" max="15874" width="3.42578125" style="29" customWidth="1"/>
    <col min="15875" max="15875" width="20.85546875" style="29" customWidth="1"/>
    <col min="15876" max="15876" width="40.85546875" style="29" customWidth="1"/>
    <col min="15877" max="15877" width="15.140625" style="29" customWidth="1"/>
    <col min="15878" max="15878" width="16.85546875" style="29" customWidth="1"/>
    <col min="15879" max="15879" width="16.5703125" style="29" customWidth="1"/>
    <col min="15880" max="15880" width="14.85546875" style="29" customWidth="1"/>
    <col min="15881" max="15881" width="13" style="29" customWidth="1"/>
    <col min="15882" max="15882" width="14.7109375" style="29" customWidth="1"/>
    <col min="15883" max="15883" width="13" style="29" customWidth="1"/>
    <col min="15884" max="15884" width="13.5703125" style="29" customWidth="1"/>
    <col min="15885" max="15885" width="12.28515625" style="29" customWidth="1"/>
    <col min="15886" max="15886" width="13.42578125" style="29" customWidth="1"/>
    <col min="15887" max="15887" width="20.7109375" style="29" customWidth="1"/>
    <col min="15888" max="15888" width="23.42578125" style="29" customWidth="1"/>
    <col min="15889" max="15889" width="10.7109375" style="29" bestFit="1" customWidth="1"/>
    <col min="15890" max="16128" width="9.140625" style="29"/>
    <col min="16129" max="16130" width="3.42578125" style="29" customWidth="1"/>
    <col min="16131" max="16131" width="20.85546875" style="29" customWidth="1"/>
    <col min="16132" max="16132" width="40.85546875" style="29" customWidth="1"/>
    <col min="16133" max="16133" width="15.140625" style="29" customWidth="1"/>
    <col min="16134" max="16134" width="16.85546875" style="29" customWidth="1"/>
    <col min="16135" max="16135" width="16.5703125" style="29" customWidth="1"/>
    <col min="16136" max="16136" width="14.85546875" style="29" customWidth="1"/>
    <col min="16137" max="16137" width="13" style="29" customWidth="1"/>
    <col min="16138" max="16138" width="14.7109375" style="29" customWidth="1"/>
    <col min="16139" max="16139" width="13" style="29" customWidth="1"/>
    <col min="16140" max="16140" width="13.5703125" style="29" customWidth="1"/>
    <col min="16141" max="16141" width="12.28515625" style="29" customWidth="1"/>
    <col min="16142" max="16142" width="13.42578125" style="29" customWidth="1"/>
    <col min="16143" max="16143" width="20.7109375" style="29" customWidth="1"/>
    <col min="16144" max="16144" width="23.42578125" style="29" customWidth="1"/>
    <col min="16145" max="16145" width="10.7109375" style="29" bestFit="1" customWidth="1"/>
    <col min="16146" max="16384" width="9.140625" style="29"/>
  </cols>
  <sheetData>
    <row r="1" spans="1:17" ht="30.75" customHeight="1">
      <c r="N1" s="291" t="s">
        <v>271</v>
      </c>
      <c r="O1" s="291"/>
    </row>
    <row r="2" spans="1:17" ht="36.75" customHeight="1">
      <c r="A2" s="32"/>
      <c r="B2" s="32"/>
      <c r="C2" s="292" t="s">
        <v>272</v>
      </c>
      <c r="D2" s="293" t="s">
        <v>8</v>
      </c>
      <c r="E2" s="307" t="s">
        <v>1144</v>
      </c>
      <c r="F2" s="308" t="s">
        <v>1145</v>
      </c>
      <c r="G2" s="308"/>
      <c r="H2" s="308"/>
      <c r="I2" s="308" t="s">
        <v>1146</v>
      </c>
      <c r="J2" s="308"/>
      <c r="K2" s="308"/>
      <c r="L2" s="309" t="s">
        <v>1147</v>
      </c>
      <c r="M2" s="309"/>
      <c r="N2" s="309"/>
      <c r="O2" s="310" t="s">
        <v>1148</v>
      </c>
      <c r="P2" s="305" t="s">
        <v>270</v>
      </c>
    </row>
    <row r="3" spans="1:17" ht="73.5" customHeight="1">
      <c r="A3" s="36"/>
      <c r="B3" s="36"/>
      <c r="C3" s="292"/>
      <c r="D3" s="293"/>
      <c r="E3" s="307"/>
      <c r="F3" s="170" t="s">
        <v>278</v>
      </c>
      <c r="G3" s="170" t="s">
        <v>279</v>
      </c>
      <c r="H3" s="170" t="s">
        <v>1149</v>
      </c>
      <c r="I3" s="170" t="s">
        <v>9</v>
      </c>
      <c r="J3" s="170" t="s">
        <v>17</v>
      </c>
      <c r="K3" s="170" t="s">
        <v>12</v>
      </c>
      <c r="L3" s="171" t="s">
        <v>9</v>
      </c>
      <c r="M3" s="171" t="s">
        <v>17</v>
      </c>
      <c r="N3" s="171" t="s">
        <v>12</v>
      </c>
      <c r="O3" s="310" t="s">
        <v>281</v>
      </c>
      <c r="P3" s="305"/>
      <c r="Q3" s="47">
        <f>J4-4200000</f>
        <v>900000</v>
      </c>
    </row>
    <row r="4" spans="1:17" ht="42" customHeight="1" thickBot="1">
      <c r="A4" s="38" t="s">
        <v>282</v>
      </c>
      <c r="B4" s="38" t="str">
        <f t="shared" ref="B4:B69" si="0">IF(OR(E4&lt;&gt;0,F4&lt;&gt;0,G4&lt;&gt;0,H4&lt;&gt;0,I4&lt;&gt;0,L4&lt;&gt;0),"a","b")</f>
        <v>a</v>
      </c>
      <c r="C4" s="39"/>
      <c r="D4" s="40"/>
      <c r="E4" s="41">
        <f>E7+E192+E275+E318</f>
        <v>401937.81</v>
      </c>
      <c r="F4" s="41">
        <f t="shared" ref="F4:N4" si="1">F7+F192+F275+F318</f>
        <v>4205000</v>
      </c>
      <c r="G4" s="41">
        <f t="shared" si="1"/>
        <v>4495000</v>
      </c>
      <c r="H4" s="41">
        <f t="shared" si="1"/>
        <v>2267603</v>
      </c>
      <c r="I4" s="172">
        <f>J4+K4</f>
        <v>5100000</v>
      </c>
      <c r="J4" s="41">
        <f t="shared" si="1"/>
        <v>5100000</v>
      </c>
      <c r="K4" s="41">
        <f t="shared" si="1"/>
        <v>0</v>
      </c>
      <c r="L4" s="172">
        <f t="shared" si="1"/>
        <v>6324480</v>
      </c>
      <c r="M4" s="41">
        <f t="shared" si="1"/>
        <v>6324480</v>
      </c>
      <c r="N4" s="41">
        <f t="shared" si="1"/>
        <v>0</v>
      </c>
      <c r="O4" s="41">
        <f t="shared" ref="O4:O69" si="2">M4-J4</f>
        <v>1224480</v>
      </c>
      <c r="P4" s="173"/>
    </row>
    <row r="5" spans="1:17" ht="30">
      <c r="A5" s="43" t="s">
        <v>282</v>
      </c>
      <c r="B5" s="38" t="str">
        <f t="shared" si="0"/>
        <v>a</v>
      </c>
      <c r="C5" s="44"/>
      <c r="D5" s="45" t="s">
        <v>283</v>
      </c>
      <c r="E5" s="46">
        <v>0</v>
      </c>
      <c r="F5" s="46">
        <v>0</v>
      </c>
      <c r="G5" s="46">
        <v>0</v>
      </c>
      <c r="H5" s="46">
        <v>0</v>
      </c>
      <c r="I5" s="174">
        <f t="shared" ref="I5:I68" si="3">J5+K5</f>
        <v>0</v>
      </c>
      <c r="J5" s="46">
        <v>0</v>
      </c>
      <c r="K5" s="46">
        <v>0</v>
      </c>
      <c r="L5" s="174">
        <f>L8+L193+L276+L319</f>
        <v>4010200</v>
      </c>
      <c r="M5" s="46">
        <v>0</v>
      </c>
      <c r="N5" s="46">
        <v>0</v>
      </c>
      <c r="O5" s="175">
        <f t="shared" si="2"/>
        <v>0</v>
      </c>
      <c r="P5" s="176"/>
    </row>
    <row r="6" spans="1:17" ht="30">
      <c r="A6" s="43" t="s">
        <v>282</v>
      </c>
      <c r="B6" s="38" t="str">
        <f t="shared" si="0"/>
        <v>a</v>
      </c>
      <c r="C6" s="44"/>
      <c r="D6" s="45" t="s">
        <v>284</v>
      </c>
      <c r="E6" s="46">
        <v>0</v>
      </c>
      <c r="F6" s="46">
        <v>0</v>
      </c>
      <c r="G6" s="46">
        <v>0</v>
      </c>
      <c r="H6" s="46">
        <v>0</v>
      </c>
      <c r="I6" s="174">
        <f t="shared" si="3"/>
        <v>0</v>
      </c>
      <c r="J6" s="46">
        <v>0</v>
      </c>
      <c r="K6" s="46">
        <v>0</v>
      </c>
      <c r="L6" s="174">
        <f>L9+L194+L277+L320</f>
        <v>4010200</v>
      </c>
      <c r="M6" s="46">
        <v>0</v>
      </c>
      <c r="N6" s="46">
        <v>0</v>
      </c>
      <c r="O6" s="175">
        <f t="shared" si="2"/>
        <v>0</v>
      </c>
      <c r="P6" s="177"/>
    </row>
    <row r="7" spans="1:17">
      <c r="A7" s="48" t="s">
        <v>282</v>
      </c>
      <c r="B7" s="38" t="str">
        <f t="shared" si="0"/>
        <v>a</v>
      </c>
      <c r="C7" s="49">
        <v>2</v>
      </c>
      <c r="D7" s="50" t="s">
        <v>22</v>
      </c>
      <c r="E7" s="51">
        <f>E8+E21+E89+E90+E98+E106+E146+E156</f>
        <v>401022.81</v>
      </c>
      <c r="F7" s="51">
        <f>F8+F21+F89+F90+F98+F106+F146+F156</f>
        <v>4200000</v>
      </c>
      <c r="G7" s="51">
        <f t="shared" ref="G7:N7" si="4">G8+G21+G89+G90+G98+G106+G146+G156</f>
        <v>4460000</v>
      </c>
      <c r="H7" s="51">
        <f t="shared" si="4"/>
        <v>2245000</v>
      </c>
      <c r="I7" s="178">
        <f t="shared" si="3"/>
        <v>5100000</v>
      </c>
      <c r="J7" s="51">
        <f t="shared" si="4"/>
        <v>5100000</v>
      </c>
      <c r="K7" s="51">
        <f t="shared" si="4"/>
        <v>0</v>
      </c>
      <c r="L7" s="178">
        <f>M7</f>
        <v>6076480</v>
      </c>
      <c r="M7" s="51">
        <f t="shared" si="4"/>
        <v>6076480</v>
      </c>
      <c r="N7" s="51">
        <f t="shared" si="4"/>
        <v>0</v>
      </c>
      <c r="O7" s="179">
        <f>O8+O21+O89+O90+O98+O106+O146+O156</f>
        <v>976480</v>
      </c>
      <c r="P7" s="177"/>
    </row>
    <row r="8" spans="1:17">
      <c r="A8" s="38" t="s">
        <v>282</v>
      </c>
      <c r="B8" s="38" t="str">
        <f t="shared" si="0"/>
        <v>a</v>
      </c>
      <c r="C8" s="52" t="s">
        <v>285</v>
      </c>
      <c r="D8" s="53" t="s">
        <v>23</v>
      </c>
      <c r="E8" s="54">
        <f>E9+E18</f>
        <v>289625.18</v>
      </c>
      <c r="F8" s="54">
        <f t="shared" ref="F8:N8" si="5">F9+F18</f>
        <v>3490000</v>
      </c>
      <c r="G8" s="54">
        <f t="shared" si="5"/>
        <v>3098200</v>
      </c>
      <c r="H8" s="54">
        <f t="shared" si="5"/>
        <v>1441144</v>
      </c>
      <c r="I8" s="180">
        <f t="shared" si="3"/>
        <v>3100000</v>
      </c>
      <c r="J8" s="54">
        <f t="shared" si="5"/>
        <v>3100000</v>
      </c>
      <c r="K8" s="54">
        <f t="shared" si="5"/>
        <v>0</v>
      </c>
      <c r="L8" s="178">
        <f t="shared" ref="L8:L71" si="6">M8</f>
        <v>4010200</v>
      </c>
      <c r="M8" s="54">
        <f t="shared" si="5"/>
        <v>4010200</v>
      </c>
      <c r="N8" s="54">
        <f t="shared" si="5"/>
        <v>0</v>
      </c>
      <c r="O8" s="181">
        <f t="shared" si="2"/>
        <v>910200</v>
      </c>
      <c r="P8" s="177"/>
    </row>
    <row r="9" spans="1:17">
      <c r="A9" s="38"/>
      <c r="B9" s="38" t="str">
        <f t="shared" si="0"/>
        <v>a</v>
      </c>
      <c r="C9" s="55" t="s">
        <v>286</v>
      </c>
      <c r="D9" s="56" t="s">
        <v>287</v>
      </c>
      <c r="E9" s="57">
        <f>E10+E17</f>
        <v>289625.18</v>
      </c>
      <c r="F9" s="57">
        <f t="shared" ref="F9:N9" si="7">F10+F17</f>
        <v>3490000</v>
      </c>
      <c r="G9" s="57">
        <f t="shared" si="7"/>
        <v>3098200</v>
      </c>
      <c r="H9" s="57">
        <f t="shared" si="7"/>
        <v>1441144</v>
      </c>
      <c r="I9" s="182">
        <f t="shared" si="3"/>
        <v>3100000</v>
      </c>
      <c r="J9" s="57">
        <f t="shared" si="7"/>
        <v>3100000</v>
      </c>
      <c r="K9" s="57">
        <f t="shared" si="7"/>
        <v>0</v>
      </c>
      <c r="L9" s="183">
        <f t="shared" si="6"/>
        <v>4010200</v>
      </c>
      <c r="M9" s="184">
        <f>'[1]N3 (saStato)'!AG28</f>
        <v>4010200</v>
      </c>
      <c r="N9" s="57">
        <f t="shared" si="7"/>
        <v>0</v>
      </c>
      <c r="O9" s="185">
        <f t="shared" si="2"/>
        <v>910200</v>
      </c>
      <c r="P9" s="177"/>
    </row>
    <row r="10" spans="1:17">
      <c r="A10" s="38"/>
      <c r="B10" s="38" t="str">
        <f t="shared" si="0"/>
        <v>a</v>
      </c>
      <c r="C10" s="58" t="s">
        <v>288</v>
      </c>
      <c r="D10" s="59" t="s">
        <v>289</v>
      </c>
      <c r="E10" s="60">
        <f>SUM(E11:E16)</f>
        <v>289625.18</v>
      </c>
      <c r="F10" s="60">
        <f t="shared" ref="F10:N10" si="8">SUM(F11:F16)</f>
        <v>3490000</v>
      </c>
      <c r="G10" s="60">
        <f t="shared" si="8"/>
        <v>3098200</v>
      </c>
      <c r="H10" s="60">
        <f t="shared" si="8"/>
        <v>1441144</v>
      </c>
      <c r="I10" s="186">
        <f t="shared" si="3"/>
        <v>3100000</v>
      </c>
      <c r="J10" s="60">
        <f t="shared" si="8"/>
        <v>3100000</v>
      </c>
      <c r="K10" s="60">
        <f t="shared" si="8"/>
        <v>0</v>
      </c>
      <c r="L10" s="183">
        <f t="shared" si="6"/>
        <v>4311000</v>
      </c>
      <c r="M10" s="71">
        <f>M11+M13+M14</f>
        <v>4311000</v>
      </c>
      <c r="N10" s="60">
        <f t="shared" si="8"/>
        <v>0</v>
      </c>
      <c r="O10" s="187">
        <f t="shared" si="2"/>
        <v>1211000</v>
      </c>
      <c r="P10" s="177"/>
    </row>
    <row r="11" spans="1:17" ht="89.25">
      <c r="A11" s="38"/>
      <c r="B11" s="38" t="str">
        <f t="shared" si="0"/>
        <v>a</v>
      </c>
      <c r="C11" s="61" t="s">
        <v>290</v>
      </c>
      <c r="D11" s="62" t="s">
        <v>291</v>
      </c>
      <c r="E11" s="63">
        <v>141743.18</v>
      </c>
      <c r="F11" s="63">
        <f>'[1]N3 (saStato)'!I28*12</f>
        <v>3048600</v>
      </c>
      <c r="G11" s="63">
        <v>2662735</v>
      </c>
      <c r="H11" s="63">
        <v>1390745</v>
      </c>
      <c r="I11" s="188">
        <f t="shared" si="3"/>
        <v>3048600</v>
      </c>
      <c r="J11" s="63">
        <f>'[1]N3 (saStato)'!S28*12</f>
        <v>3048600</v>
      </c>
      <c r="K11" s="63"/>
      <c r="L11" s="183">
        <f t="shared" si="6"/>
        <v>3609600</v>
      </c>
      <c r="M11" s="69">
        <f>'[1]N3 (saStato)'!AC28*12</f>
        <v>3609600</v>
      </c>
      <c r="N11" s="63"/>
      <c r="O11" s="189">
        <v>0</v>
      </c>
      <c r="P11" s="190" t="s">
        <v>1150</v>
      </c>
    </row>
    <row r="12" spans="1:17" hidden="1">
      <c r="A12" s="38"/>
      <c r="B12" s="38" t="str">
        <f t="shared" si="0"/>
        <v>b</v>
      </c>
      <c r="C12" s="61" t="s">
        <v>292</v>
      </c>
      <c r="D12" s="62" t="s">
        <v>293</v>
      </c>
      <c r="E12" s="63"/>
      <c r="F12" s="63"/>
      <c r="G12" s="63"/>
      <c r="H12" s="63"/>
      <c r="I12" s="188">
        <f t="shared" si="3"/>
        <v>0</v>
      </c>
      <c r="J12" s="63">
        <v>0</v>
      </c>
      <c r="K12" s="63"/>
      <c r="L12" s="183">
        <f t="shared" si="6"/>
        <v>0</v>
      </c>
      <c r="M12" s="69"/>
      <c r="N12" s="63"/>
      <c r="O12" s="189">
        <v>0</v>
      </c>
      <c r="P12" s="177"/>
    </row>
    <row r="13" spans="1:17">
      <c r="A13" s="38"/>
      <c r="B13" s="38" t="str">
        <f t="shared" si="0"/>
        <v>a</v>
      </c>
      <c r="C13" s="61" t="s">
        <v>294</v>
      </c>
      <c r="D13" s="62" t="s">
        <v>295</v>
      </c>
      <c r="E13" s="63">
        <v>147450</v>
      </c>
      <c r="F13" s="63">
        <f>'[1]N3 (saStato)'!I28</f>
        <v>254050</v>
      </c>
      <c r="G13" s="63">
        <v>254450</v>
      </c>
      <c r="H13" s="63">
        <v>50399</v>
      </c>
      <c r="I13" s="188">
        <f t="shared" si="3"/>
        <v>0</v>
      </c>
      <c r="J13" s="69"/>
      <c r="K13" s="63"/>
      <c r="L13" s="183">
        <f t="shared" si="6"/>
        <v>300800</v>
      </c>
      <c r="M13" s="69">
        <f>'[1]N3 (saStato)'!AC28</f>
        <v>300800</v>
      </c>
      <c r="N13" s="63"/>
      <c r="O13" s="189">
        <v>0</v>
      </c>
      <c r="P13" s="177"/>
    </row>
    <row r="14" spans="1:17">
      <c r="A14" s="38"/>
      <c r="B14" s="38" t="str">
        <f t="shared" si="0"/>
        <v>a</v>
      </c>
      <c r="C14" s="61" t="s">
        <v>296</v>
      </c>
      <c r="D14" s="62" t="s">
        <v>297</v>
      </c>
      <c r="E14" s="63">
        <v>432</v>
      </c>
      <c r="F14" s="63">
        <v>187350</v>
      </c>
      <c r="G14" s="63">
        <v>181015</v>
      </c>
      <c r="H14" s="63"/>
      <c r="I14" s="188">
        <f t="shared" si="3"/>
        <v>51400</v>
      </c>
      <c r="J14" s="69">
        <f>3100000-J11</f>
        <v>51400</v>
      </c>
      <c r="K14" s="63"/>
      <c r="L14" s="183">
        <f t="shared" si="6"/>
        <v>400600</v>
      </c>
      <c r="M14" s="69">
        <v>400600</v>
      </c>
      <c r="N14" s="63">
        <v>0</v>
      </c>
      <c r="O14" s="189">
        <v>0</v>
      </c>
      <c r="P14" s="177"/>
    </row>
    <row r="15" spans="1:17" hidden="1">
      <c r="A15" s="38"/>
      <c r="B15" s="38" t="str">
        <f t="shared" si="0"/>
        <v>b</v>
      </c>
      <c r="C15" s="61" t="s">
        <v>298</v>
      </c>
      <c r="D15" s="62" t="s">
        <v>299</v>
      </c>
      <c r="E15" s="63"/>
      <c r="F15" s="63"/>
      <c r="G15" s="63"/>
      <c r="H15" s="63"/>
      <c r="I15" s="188">
        <f t="shared" si="3"/>
        <v>0</v>
      </c>
      <c r="J15" s="63">
        <v>0</v>
      </c>
      <c r="K15" s="63"/>
      <c r="L15" s="178">
        <f t="shared" si="6"/>
        <v>0</v>
      </c>
      <c r="M15" s="63"/>
      <c r="N15" s="63"/>
      <c r="O15" s="189">
        <v>0</v>
      </c>
      <c r="P15" s="177"/>
    </row>
    <row r="16" spans="1:17" hidden="1">
      <c r="A16" s="38"/>
      <c r="B16" s="38" t="str">
        <f t="shared" si="0"/>
        <v>b</v>
      </c>
      <c r="C16" s="61" t="s">
        <v>300</v>
      </c>
      <c r="D16" s="62" t="s">
        <v>301</v>
      </c>
      <c r="E16" s="63"/>
      <c r="F16" s="63"/>
      <c r="G16" s="63"/>
      <c r="H16" s="63"/>
      <c r="I16" s="188">
        <f t="shared" si="3"/>
        <v>0</v>
      </c>
      <c r="J16" s="63"/>
      <c r="K16" s="63"/>
      <c r="L16" s="178">
        <f t="shared" si="6"/>
        <v>0</v>
      </c>
      <c r="M16" s="63"/>
      <c r="N16" s="63"/>
      <c r="O16" s="189">
        <v>0</v>
      </c>
      <c r="P16" s="177"/>
    </row>
    <row r="17" spans="1:16" hidden="1">
      <c r="A17" s="38"/>
      <c r="B17" s="38" t="str">
        <f t="shared" si="0"/>
        <v>b</v>
      </c>
      <c r="C17" s="58" t="s">
        <v>302</v>
      </c>
      <c r="D17" s="59" t="s">
        <v>303</v>
      </c>
      <c r="E17" s="60">
        <v>0</v>
      </c>
      <c r="F17" s="60">
        <v>0</v>
      </c>
      <c r="G17" s="60">
        <v>0</v>
      </c>
      <c r="H17" s="60">
        <v>0</v>
      </c>
      <c r="I17" s="186">
        <f t="shared" si="3"/>
        <v>0</v>
      </c>
      <c r="J17" s="60">
        <v>0</v>
      </c>
      <c r="K17" s="60">
        <v>0</v>
      </c>
      <c r="L17" s="178">
        <f t="shared" si="6"/>
        <v>0</v>
      </c>
      <c r="M17" s="60">
        <v>0</v>
      </c>
      <c r="N17" s="60">
        <v>0</v>
      </c>
      <c r="O17" s="187">
        <v>0</v>
      </c>
      <c r="P17" s="177"/>
    </row>
    <row r="18" spans="1:16" hidden="1">
      <c r="A18" s="38"/>
      <c r="B18" s="38" t="str">
        <f t="shared" si="0"/>
        <v>b</v>
      </c>
      <c r="C18" s="55" t="s">
        <v>304</v>
      </c>
      <c r="D18" s="56" t="s">
        <v>305</v>
      </c>
      <c r="E18" s="57">
        <f>E19+E20</f>
        <v>0</v>
      </c>
      <c r="F18" s="57">
        <f t="shared" ref="F18:N18" si="9">F19+F20</f>
        <v>0</v>
      </c>
      <c r="G18" s="57">
        <f t="shared" si="9"/>
        <v>0</v>
      </c>
      <c r="H18" s="57">
        <f t="shared" si="9"/>
        <v>0</v>
      </c>
      <c r="I18" s="182">
        <f t="shared" si="3"/>
        <v>0</v>
      </c>
      <c r="J18" s="57">
        <f t="shared" si="9"/>
        <v>0</v>
      </c>
      <c r="K18" s="57">
        <f t="shared" si="9"/>
        <v>0</v>
      </c>
      <c r="L18" s="178">
        <f t="shared" si="6"/>
        <v>0</v>
      </c>
      <c r="M18" s="57">
        <f t="shared" si="9"/>
        <v>0</v>
      </c>
      <c r="N18" s="57">
        <f t="shared" si="9"/>
        <v>0</v>
      </c>
      <c r="O18" s="185">
        <f>O19+O20</f>
        <v>0</v>
      </c>
      <c r="P18" s="177"/>
    </row>
    <row r="19" spans="1:16" hidden="1">
      <c r="A19" s="38"/>
      <c r="B19" s="38" t="str">
        <f t="shared" si="0"/>
        <v>b</v>
      </c>
      <c r="C19" s="58" t="s">
        <v>306</v>
      </c>
      <c r="D19" s="59" t="s">
        <v>307</v>
      </c>
      <c r="E19" s="60"/>
      <c r="F19" s="60"/>
      <c r="G19" s="60"/>
      <c r="H19" s="60"/>
      <c r="I19" s="186">
        <f t="shared" si="3"/>
        <v>0</v>
      </c>
      <c r="J19" s="60"/>
      <c r="K19" s="60"/>
      <c r="L19" s="178">
        <f t="shared" si="6"/>
        <v>0</v>
      </c>
      <c r="M19" s="60"/>
      <c r="N19" s="60"/>
      <c r="O19" s="187">
        <v>0</v>
      </c>
      <c r="P19" s="177"/>
    </row>
    <row r="20" spans="1:16" hidden="1">
      <c r="A20" s="38"/>
      <c r="B20" s="38" t="str">
        <f t="shared" si="0"/>
        <v>b</v>
      </c>
      <c r="C20" s="58" t="s">
        <v>308</v>
      </c>
      <c r="D20" s="59" t="s">
        <v>309</v>
      </c>
      <c r="E20" s="60"/>
      <c r="F20" s="60"/>
      <c r="G20" s="60"/>
      <c r="H20" s="60"/>
      <c r="I20" s="186">
        <f t="shared" si="3"/>
        <v>0</v>
      </c>
      <c r="J20" s="60"/>
      <c r="K20" s="60"/>
      <c r="L20" s="178">
        <f t="shared" si="6"/>
        <v>0</v>
      </c>
      <c r="M20" s="60"/>
      <c r="N20" s="60"/>
      <c r="O20" s="187">
        <v>0</v>
      </c>
      <c r="P20" s="177"/>
    </row>
    <row r="21" spans="1:16">
      <c r="A21" s="38" t="s">
        <v>282</v>
      </c>
      <c r="B21" s="38" t="str">
        <f t="shared" si="0"/>
        <v>a</v>
      </c>
      <c r="C21" s="64" t="s">
        <v>310</v>
      </c>
      <c r="D21" s="53" t="s">
        <v>24</v>
      </c>
      <c r="E21" s="54">
        <f>E22+E23+E26+E62+E63+E64+E65+E66+E73+E74</f>
        <v>103540.39</v>
      </c>
      <c r="F21" s="54">
        <f t="shared" ref="F21:N21" si="10">F22+F23+F26+F62+F63+F64+F65+F66+F73+F74</f>
        <v>700000</v>
      </c>
      <c r="G21" s="54">
        <f t="shared" si="10"/>
        <v>1300000</v>
      </c>
      <c r="H21" s="54">
        <f t="shared" si="10"/>
        <v>762249</v>
      </c>
      <c r="I21" s="180">
        <f t="shared" si="3"/>
        <v>1932000</v>
      </c>
      <c r="J21" s="54">
        <f t="shared" si="10"/>
        <v>1932000</v>
      </c>
      <c r="K21" s="54">
        <f t="shared" si="10"/>
        <v>0</v>
      </c>
      <c r="L21" s="178">
        <f t="shared" si="6"/>
        <v>2008280</v>
      </c>
      <c r="M21" s="54">
        <f t="shared" si="10"/>
        <v>2008280</v>
      </c>
      <c r="N21" s="54">
        <f t="shared" si="10"/>
        <v>0</v>
      </c>
      <c r="O21" s="181">
        <f t="shared" si="2"/>
        <v>76280</v>
      </c>
      <c r="P21" s="177"/>
    </row>
    <row r="22" spans="1:16" ht="102.75">
      <c r="A22" s="38"/>
      <c r="B22" s="38" t="str">
        <f t="shared" si="0"/>
        <v>a</v>
      </c>
      <c r="C22" s="65" t="s">
        <v>311</v>
      </c>
      <c r="D22" s="56" t="s">
        <v>312</v>
      </c>
      <c r="E22" s="57">
        <v>86509.09</v>
      </c>
      <c r="F22" s="57"/>
      <c r="G22" s="57">
        <v>371475</v>
      </c>
      <c r="H22" s="57">
        <v>252680</v>
      </c>
      <c r="I22" s="182">
        <f t="shared" si="3"/>
        <v>390000</v>
      </c>
      <c r="J22" s="184">
        <v>390000</v>
      </c>
      <c r="K22" s="57"/>
      <c r="L22" s="183">
        <f t="shared" si="6"/>
        <v>493000</v>
      </c>
      <c r="M22" s="184">
        <v>493000</v>
      </c>
      <c r="N22" s="57"/>
      <c r="O22" s="185">
        <v>0</v>
      </c>
      <c r="P22" s="191" t="s">
        <v>1151</v>
      </c>
    </row>
    <row r="23" spans="1:16" ht="20.25" customHeight="1">
      <c r="A23" s="38"/>
      <c r="B23" s="38" t="str">
        <f t="shared" si="0"/>
        <v>a</v>
      </c>
      <c r="C23" s="65" t="s">
        <v>313</v>
      </c>
      <c r="D23" s="56" t="s">
        <v>314</v>
      </c>
      <c r="E23" s="57">
        <f>SUM(E24:E25)</f>
        <v>2365</v>
      </c>
      <c r="F23" s="57">
        <f t="shared" ref="F23:N23" si="11">SUM(F24:F25)</f>
        <v>6280</v>
      </c>
      <c r="G23" s="57">
        <f t="shared" si="11"/>
        <v>3942</v>
      </c>
      <c r="H23" s="57">
        <f t="shared" si="11"/>
        <v>3942</v>
      </c>
      <c r="I23" s="182">
        <f t="shared" si="3"/>
        <v>6280</v>
      </c>
      <c r="J23" s="57">
        <f>J24+J25</f>
        <v>6280</v>
      </c>
      <c r="K23" s="57">
        <f t="shared" si="11"/>
        <v>0</v>
      </c>
      <c r="L23" s="178">
        <f t="shared" si="6"/>
        <v>6280</v>
      </c>
      <c r="M23" s="57">
        <f>M24+M25</f>
        <v>6280</v>
      </c>
      <c r="N23" s="57">
        <f t="shared" si="11"/>
        <v>0</v>
      </c>
      <c r="O23" s="185">
        <f t="shared" si="2"/>
        <v>0</v>
      </c>
      <c r="P23" s="306" t="s">
        <v>1152</v>
      </c>
    </row>
    <row r="24" spans="1:16">
      <c r="A24" s="38"/>
      <c r="B24" s="38" t="str">
        <f t="shared" si="0"/>
        <v>a</v>
      </c>
      <c r="C24" s="66" t="s">
        <v>315</v>
      </c>
      <c r="D24" s="59" t="s">
        <v>316</v>
      </c>
      <c r="E24" s="60">
        <v>2365</v>
      </c>
      <c r="F24" s="60">
        <v>6000</v>
      </c>
      <c r="G24" s="60">
        <v>3670</v>
      </c>
      <c r="H24" s="60">
        <v>3670</v>
      </c>
      <c r="I24" s="186">
        <f t="shared" si="3"/>
        <v>6000</v>
      </c>
      <c r="J24" s="60">
        <v>6000</v>
      </c>
      <c r="K24" s="60"/>
      <c r="L24" s="178">
        <f t="shared" si="6"/>
        <v>6000</v>
      </c>
      <c r="M24" s="60">
        <v>6000</v>
      </c>
      <c r="N24" s="60"/>
      <c r="O24" s="187">
        <f t="shared" si="2"/>
        <v>0</v>
      </c>
      <c r="P24" s="306"/>
    </row>
    <row r="25" spans="1:16">
      <c r="A25" s="38"/>
      <c r="B25" s="38" t="str">
        <f t="shared" si="0"/>
        <v>a</v>
      </c>
      <c r="C25" s="66" t="s">
        <v>317</v>
      </c>
      <c r="D25" s="59" t="s">
        <v>318</v>
      </c>
      <c r="E25" s="60"/>
      <c r="F25" s="60">
        <v>280</v>
      </c>
      <c r="G25" s="60">
        <v>272</v>
      </c>
      <c r="H25" s="60">
        <v>272</v>
      </c>
      <c r="I25" s="186">
        <f t="shared" si="3"/>
        <v>280</v>
      </c>
      <c r="J25" s="60">
        <v>280</v>
      </c>
      <c r="K25" s="60"/>
      <c r="L25" s="178">
        <f t="shared" si="6"/>
        <v>280</v>
      </c>
      <c r="M25" s="60">
        <v>280</v>
      </c>
      <c r="N25" s="60"/>
      <c r="O25" s="187">
        <f t="shared" si="2"/>
        <v>0</v>
      </c>
      <c r="P25" s="306"/>
    </row>
    <row r="26" spans="1:16">
      <c r="A26" s="38"/>
      <c r="B26" s="38" t="str">
        <f t="shared" si="0"/>
        <v>a</v>
      </c>
      <c r="C26" s="65" t="s">
        <v>319</v>
      </c>
      <c r="D26" s="56" t="s">
        <v>320</v>
      </c>
      <c r="E26" s="57">
        <f>E27+E28+E29+E30+E42+E46+E47+E48+E49+E50+E51+E52+E60+E61</f>
        <v>7561.86</v>
      </c>
      <c r="F26" s="57">
        <f t="shared" ref="F26:N26" si="12">F27+F28+F29+F30+F42+F46+F47+F48+F49+F50+F51+F52+F60+F61</f>
        <v>271607</v>
      </c>
      <c r="G26" s="57">
        <f t="shared" si="12"/>
        <v>444199</v>
      </c>
      <c r="H26" s="57">
        <f t="shared" si="12"/>
        <v>270041</v>
      </c>
      <c r="I26" s="182">
        <f t="shared" si="3"/>
        <v>361607</v>
      </c>
      <c r="J26" s="57">
        <f t="shared" si="12"/>
        <v>361607</v>
      </c>
      <c r="K26" s="57">
        <f t="shared" si="12"/>
        <v>0</v>
      </c>
      <c r="L26" s="183">
        <f t="shared" si="6"/>
        <v>719000</v>
      </c>
      <c r="M26" s="184">
        <f>M27+M28+M29+M30+M42+M46+M47+M48+M49+M50+M51+M52+M60+M61</f>
        <v>719000</v>
      </c>
      <c r="N26" s="57">
        <f t="shared" si="12"/>
        <v>0</v>
      </c>
      <c r="O26" s="185">
        <f t="shared" si="2"/>
        <v>357393</v>
      </c>
      <c r="P26" s="177"/>
    </row>
    <row r="27" spans="1:16" ht="105">
      <c r="A27" s="38"/>
      <c r="B27" s="38" t="str">
        <f t="shared" si="0"/>
        <v>a</v>
      </c>
      <c r="C27" s="66" t="s">
        <v>321</v>
      </c>
      <c r="D27" s="59" t="s">
        <v>322</v>
      </c>
      <c r="E27" s="60">
        <v>111</v>
      </c>
      <c r="F27" s="60"/>
      <c r="G27" s="60">
        <v>19655</v>
      </c>
      <c r="H27" s="60">
        <v>19655</v>
      </c>
      <c r="I27" s="186">
        <f t="shared" si="3"/>
        <v>50000</v>
      </c>
      <c r="J27" s="192">
        <v>50000</v>
      </c>
      <c r="K27" s="60"/>
      <c r="L27" s="183">
        <f t="shared" si="6"/>
        <v>85000</v>
      </c>
      <c r="M27" s="71">
        <v>85000</v>
      </c>
      <c r="N27" s="60"/>
      <c r="O27" s="187">
        <f t="shared" si="2"/>
        <v>35000</v>
      </c>
      <c r="P27" s="177" t="s">
        <v>1153</v>
      </c>
    </row>
    <row r="28" spans="1:16" ht="25.5">
      <c r="A28" s="38"/>
      <c r="B28" s="38" t="str">
        <f t="shared" si="0"/>
        <v>a</v>
      </c>
      <c r="C28" s="66" t="s">
        <v>323</v>
      </c>
      <c r="D28" s="59" t="s">
        <v>324</v>
      </c>
      <c r="E28" s="60"/>
      <c r="F28" s="60"/>
      <c r="G28" s="60"/>
      <c r="H28" s="60"/>
      <c r="I28" s="186">
        <f t="shared" si="3"/>
        <v>0</v>
      </c>
      <c r="J28" s="60">
        <v>0</v>
      </c>
      <c r="K28" s="60"/>
      <c r="L28" s="183">
        <f t="shared" si="6"/>
        <v>5000</v>
      </c>
      <c r="M28" s="71">
        <v>5000</v>
      </c>
      <c r="N28" s="60"/>
      <c r="O28" s="187">
        <f t="shared" si="2"/>
        <v>5000</v>
      </c>
      <c r="P28" s="177"/>
    </row>
    <row r="29" spans="1:16" ht="63.75">
      <c r="A29" s="38"/>
      <c r="B29" s="38" t="str">
        <f t="shared" si="0"/>
        <v>a</v>
      </c>
      <c r="C29" s="66" t="s">
        <v>325</v>
      </c>
      <c r="D29" s="59" t="s">
        <v>326</v>
      </c>
      <c r="E29" s="60">
        <v>2000</v>
      </c>
      <c r="F29" s="60"/>
      <c r="G29" s="60">
        <v>2112</v>
      </c>
      <c r="H29" s="60">
        <v>2112</v>
      </c>
      <c r="I29" s="186">
        <f t="shared" si="3"/>
        <v>3000</v>
      </c>
      <c r="J29" s="192">
        <v>3000</v>
      </c>
      <c r="K29" s="60"/>
      <c r="L29" s="183">
        <f t="shared" si="6"/>
        <v>5000</v>
      </c>
      <c r="M29" s="71">
        <v>5000</v>
      </c>
      <c r="N29" s="60"/>
      <c r="O29" s="187">
        <f t="shared" si="2"/>
        <v>2000</v>
      </c>
      <c r="P29" s="177"/>
    </row>
    <row r="30" spans="1:16" ht="25.5">
      <c r="A30" s="38"/>
      <c r="B30" s="38" t="str">
        <f t="shared" si="0"/>
        <v>a</v>
      </c>
      <c r="C30" s="66" t="s">
        <v>327</v>
      </c>
      <c r="D30" s="59" t="s">
        <v>328</v>
      </c>
      <c r="E30" s="60">
        <f>SUM(E31:E41)</f>
        <v>0</v>
      </c>
      <c r="F30" s="60">
        <f t="shared" ref="F30:N30" si="13">SUM(F31:F41)</f>
        <v>0</v>
      </c>
      <c r="G30" s="60">
        <f t="shared" si="13"/>
        <v>38156</v>
      </c>
      <c r="H30" s="60">
        <f t="shared" si="13"/>
        <v>29906</v>
      </c>
      <c r="I30" s="186">
        <f t="shared" si="3"/>
        <v>0</v>
      </c>
      <c r="J30" s="60">
        <v>0</v>
      </c>
      <c r="K30" s="60">
        <f t="shared" si="13"/>
        <v>0</v>
      </c>
      <c r="L30" s="183">
        <f t="shared" si="6"/>
        <v>80000</v>
      </c>
      <c r="M30" s="71">
        <v>80000</v>
      </c>
      <c r="N30" s="60">
        <f t="shared" si="13"/>
        <v>0</v>
      </c>
      <c r="O30" s="187">
        <f>SUM(O31:O41)</f>
        <v>25000</v>
      </c>
      <c r="P30" s="177"/>
    </row>
    <row r="31" spans="1:16" hidden="1">
      <c r="A31" s="38"/>
      <c r="B31" s="38" t="str">
        <f t="shared" si="0"/>
        <v>b</v>
      </c>
      <c r="C31" s="68" t="s">
        <v>329</v>
      </c>
      <c r="D31" s="62" t="s">
        <v>330</v>
      </c>
      <c r="E31" s="63"/>
      <c r="F31" s="63"/>
      <c r="G31" s="63"/>
      <c r="H31" s="63"/>
      <c r="I31" s="188">
        <f t="shared" si="3"/>
        <v>0</v>
      </c>
      <c r="J31" s="63"/>
      <c r="K31" s="63"/>
      <c r="L31" s="178">
        <f t="shared" si="6"/>
        <v>0</v>
      </c>
      <c r="M31" s="63"/>
      <c r="N31" s="63"/>
      <c r="O31" s="189">
        <f t="shared" si="2"/>
        <v>0</v>
      </c>
      <c r="P31" s="177"/>
    </row>
    <row r="32" spans="1:16" hidden="1">
      <c r="A32" s="38"/>
      <c r="B32" s="38" t="str">
        <f t="shared" si="0"/>
        <v>b</v>
      </c>
      <c r="C32" s="68" t="s">
        <v>331</v>
      </c>
      <c r="D32" s="62" t="s">
        <v>332</v>
      </c>
      <c r="E32" s="63"/>
      <c r="F32" s="63"/>
      <c r="G32" s="63"/>
      <c r="H32" s="63"/>
      <c r="I32" s="188">
        <f t="shared" si="3"/>
        <v>0</v>
      </c>
      <c r="J32" s="63"/>
      <c r="K32" s="63"/>
      <c r="L32" s="178">
        <f t="shared" si="6"/>
        <v>0</v>
      </c>
      <c r="M32" s="63"/>
      <c r="N32" s="63"/>
      <c r="O32" s="189">
        <f t="shared" si="2"/>
        <v>0</v>
      </c>
      <c r="P32" s="177"/>
    </row>
    <row r="33" spans="1:16" hidden="1">
      <c r="A33" s="38"/>
      <c r="B33" s="38" t="str">
        <f t="shared" si="0"/>
        <v>b</v>
      </c>
      <c r="C33" s="68" t="s">
        <v>333</v>
      </c>
      <c r="D33" s="62" t="s">
        <v>334</v>
      </c>
      <c r="E33" s="63"/>
      <c r="F33" s="63"/>
      <c r="G33" s="63"/>
      <c r="H33" s="63"/>
      <c r="I33" s="188">
        <f t="shared" si="3"/>
        <v>0</v>
      </c>
      <c r="J33" s="63"/>
      <c r="K33" s="63"/>
      <c r="L33" s="178">
        <f t="shared" si="6"/>
        <v>0</v>
      </c>
      <c r="M33" s="63">
        <v>0</v>
      </c>
      <c r="N33" s="63"/>
      <c r="O33" s="189">
        <f t="shared" si="2"/>
        <v>0</v>
      </c>
      <c r="P33" s="177"/>
    </row>
    <row r="34" spans="1:16" hidden="1">
      <c r="A34" s="38"/>
      <c r="B34" s="38" t="str">
        <f t="shared" si="0"/>
        <v>b</v>
      </c>
      <c r="C34" s="68" t="s">
        <v>335</v>
      </c>
      <c r="D34" s="62" t="s">
        <v>336</v>
      </c>
      <c r="E34" s="63"/>
      <c r="F34" s="63"/>
      <c r="G34" s="63"/>
      <c r="H34" s="63"/>
      <c r="I34" s="188">
        <f t="shared" si="3"/>
        <v>0</v>
      </c>
      <c r="J34" s="63"/>
      <c r="K34" s="63"/>
      <c r="L34" s="178">
        <f t="shared" si="6"/>
        <v>0</v>
      </c>
      <c r="M34" s="63"/>
      <c r="N34" s="63"/>
      <c r="O34" s="189">
        <f t="shared" si="2"/>
        <v>0</v>
      </c>
      <c r="P34" s="177"/>
    </row>
    <row r="35" spans="1:16" ht="45">
      <c r="A35" s="38"/>
      <c r="B35" s="38" t="str">
        <f t="shared" si="0"/>
        <v>a</v>
      </c>
      <c r="C35" s="68" t="s">
        <v>337</v>
      </c>
      <c r="D35" s="62" t="s">
        <v>338</v>
      </c>
      <c r="E35" s="63"/>
      <c r="F35" s="63"/>
      <c r="G35" s="63">
        <v>38156</v>
      </c>
      <c r="H35" s="63">
        <v>29906</v>
      </c>
      <c r="I35" s="188">
        <f t="shared" si="3"/>
        <v>50000</v>
      </c>
      <c r="J35" s="193">
        <v>50000</v>
      </c>
      <c r="K35" s="63"/>
      <c r="L35" s="183">
        <f t="shared" si="6"/>
        <v>75000</v>
      </c>
      <c r="M35" s="69">
        <v>75000</v>
      </c>
      <c r="N35" s="63"/>
      <c r="O35" s="189">
        <f t="shared" si="2"/>
        <v>25000</v>
      </c>
      <c r="P35" s="177" t="s">
        <v>1154</v>
      </c>
    </row>
    <row r="36" spans="1:16" hidden="1">
      <c r="A36" s="38"/>
      <c r="B36" s="38" t="str">
        <f t="shared" si="0"/>
        <v>b</v>
      </c>
      <c r="C36" s="68" t="s">
        <v>339</v>
      </c>
      <c r="D36" s="62" t="s">
        <v>340</v>
      </c>
      <c r="E36" s="63"/>
      <c r="F36" s="63"/>
      <c r="G36" s="63"/>
      <c r="H36" s="63"/>
      <c r="I36" s="188">
        <f t="shared" si="3"/>
        <v>0</v>
      </c>
      <c r="J36" s="63"/>
      <c r="K36" s="63"/>
      <c r="L36" s="178">
        <f t="shared" si="6"/>
        <v>0</v>
      </c>
      <c r="M36" s="63"/>
      <c r="N36" s="63"/>
      <c r="O36" s="189">
        <f t="shared" si="2"/>
        <v>0</v>
      </c>
      <c r="P36" s="177"/>
    </row>
    <row r="37" spans="1:16" hidden="1">
      <c r="A37" s="38"/>
      <c r="B37" s="38" t="str">
        <f t="shared" si="0"/>
        <v>b</v>
      </c>
      <c r="C37" s="68" t="s">
        <v>341</v>
      </c>
      <c r="D37" s="62" t="s">
        <v>342</v>
      </c>
      <c r="E37" s="63"/>
      <c r="F37" s="63"/>
      <c r="G37" s="63"/>
      <c r="H37" s="63"/>
      <c r="I37" s="188">
        <f t="shared" si="3"/>
        <v>0</v>
      </c>
      <c r="J37" s="63"/>
      <c r="K37" s="63"/>
      <c r="L37" s="178">
        <f t="shared" si="6"/>
        <v>0</v>
      </c>
      <c r="M37" s="63"/>
      <c r="N37" s="63"/>
      <c r="O37" s="189">
        <f t="shared" si="2"/>
        <v>0</v>
      </c>
      <c r="P37" s="177"/>
    </row>
    <row r="38" spans="1:16">
      <c r="A38" s="38"/>
      <c r="B38" s="38" t="str">
        <f t="shared" si="0"/>
        <v>a</v>
      </c>
      <c r="C38" s="68" t="s">
        <v>343</v>
      </c>
      <c r="D38" s="62" t="s">
        <v>344</v>
      </c>
      <c r="E38" s="63"/>
      <c r="F38" s="63"/>
      <c r="G38" s="63"/>
      <c r="H38" s="63"/>
      <c r="I38" s="188">
        <f t="shared" si="3"/>
        <v>3000</v>
      </c>
      <c r="J38" s="193">
        <v>3000</v>
      </c>
      <c r="K38" s="63"/>
      <c r="L38" s="183">
        <f t="shared" si="6"/>
        <v>3000</v>
      </c>
      <c r="M38" s="69">
        <v>3000</v>
      </c>
      <c r="N38" s="63"/>
      <c r="O38" s="189">
        <f t="shared" si="2"/>
        <v>0</v>
      </c>
      <c r="P38" s="177"/>
    </row>
    <row r="39" spans="1:16" hidden="1">
      <c r="A39" s="38"/>
      <c r="B39" s="38" t="str">
        <f t="shared" si="0"/>
        <v>b</v>
      </c>
      <c r="C39" s="68" t="s">
        <v>345</v>
      </c>
      <c r="D39" s="62" t="s">
        <v>346</v>
      </c>
      <c r="E39" s="63"/>
      <c r="F39" s="63"/>
      <c r="G39" s="63"/>
      <c r="H39" s="63"/>
      <c r="I39" s="188">
        <f t="shared" si="3"/>
        <v>0</v>
      </c>
      <c r="J39" s="63"/>
      <c r="K39" s="63"/>
      <c r="L39" s="178">
        <f t="shared" si="6"/>
        <v>0</v>
      </c>
      <c r="M39" s="63"/>
      <c r="N39" s="63"/>
      <c r="O39" s="189">
        <f t="shared" si="2"/>
        <v>0</v>
      </c>
      <c r="P39" s="177"/>
    </row>
    <row r="40" spans="1:16" ht="25.5" hidden="1">
      <c r="A40" s="38"/>
      <c r="B40" s="38" t="str">
        <f t="shared" si="0"/>
        <v>b</v>
      </c>
      <c r="C40" s="68" t="s">
        <v>347</v>
      </c>
      <c r="D40" s="62" t="s">
        <v>348</v>
      </c>
      <c r="E40" s="63"/>
      <c r="F40" s="63"/>
      <c r="G40" s="63"/>
      <c r="H40" s="63"/>
      <c r="I40" s="188">
        <f t="shared" si="3"/>
        <v>0</v>
      </c>
      <c r="J40" s="63"/>
      <c r="K40" s="63"/>
      <c r="L40" s="178">
        <f t="shared" si="6"/>
        <v>0</v>
      </c>
      <c r="M40" s="63"/>
      <c r="N40" s="63"/>
      <c r="O40" s="189">
        <f t="shared" si="2"/>
        <v>0</v>
      </c>
      <c r="P40" s="177"/>
    </row>
    <row r="41" spans="1:16" ht="51" hidden="1">
      <c r="A41" s="38"/>
      <c r="B41" s="38" t="str">
        <f t="shared" si="0"/>
        <v>b</v>
      </c>
      <c r="C41" s="68" t="s">
        <v>349</v>
      </c>
      <c r="D41" s="62" t="s">
        <v>350</v>
      </c>
      <c r="E41" s="63"/>
      <c r="F41" s="63"/>
      <c r="G41" s="63"/>
      <c r="H41" s="63"/>
      <c r="I41" s="188">
        <f t="shared" si="3"/>
        <v>0</v>
      </c>
      <c r="J41" s="63"/>
      <c r="K41" s="63"/>
      <c r="L41" s="178">
        <f t="shared" si="6"/>
        <v>0</v>
      </c>
      <c r="M41" s="63">
        <v>0</v>
      </c>
      <c r="N41" s="63"/>
      <c r="O41" s="189">
        <f t="shared" si="2"/>
        <v>0</v>
      </c>
      <c r="P41" s="177"/>
    </row>
    <row r="42" spans="1:16" ht="25.5">
      <c r="A42" s="38"/>
      <c r="B42" s="38" t="str">
        <f t="shared" si="0"/>
        <v>a</v>
      </c>
      <c r="C42" s="66" t="s">
        <v>351</v>
      </c>
      <c r="D42" s="59" t="s">
        <v>352</v>
      </c>
      <c r="E42" s="60">
        <f>E43+E44+E45</f>
        <v>3825</v>
      </c>
      <c r="F42" s="60">
        <f t="shared" ref="F42:N42" si="14">F43+F44+F45</f>
        <v>0</v>
      </c>
      <c r="G42" s="60">
        <f t="shared" si="14"/>
        <v>4321</v>
      </c>
      <c r="H42" s="60">
        <f t="shared" si="14"/>
        <v>4192</v>
      </c>
      <c r="I42" s="186">
        <f t="shared" si="3"/>
        <v>0</v>
      </c>
      <c r="J42" s="60">
        <f t="shared" si="14"/>
        <v>0</v>
      </c>
      <c r="K42" s="60">
        <f t="shared" si="14"/>
        <v>0</v>
      </c>
      <c r="L42" s="183">
        <f t="shared" si="6"/>
        <v>0</v>
      </c>
      <c r="M42" s="71">
        <f>M43+M44+M45</f>
        <v>0</v>
      </c>
      <c r="N42" s="60">
        <f t="shared" si="14"/>
        <v>0</v>
      </c>
      <c r="O42" s="187">
        <f t="shared" si="2"/>
        <v>0</v>
      </c>
      <c r="P42" s="177"/>
    </row>
    <row r="43" spans="1:16" hidden="1">
      <c r="A43" s="38"/>
      <c r="B43" s="38" t="str">
        <f t="shared" si="0"/>
        <v>b</v>
      </c>
      <c r="C43" s="68" t="s">
        <v>353</v>
      </c>
      <c r="D43" s="62" t="s">
        <v>354</v>
      </c>
      <c r="E43" s="63"/>
      <c r="F43" s="63"/>
      <c r="G43" s="63"/>
      <c r="H43" s="63"/>
      <c r="I43" s="188">
        <f t="shared" si="3"/>
        <v>0</v>
      </c>
      <c r="J43" s="63"/>
      <c r="K43" s="63"/>
      <c r="L43" s="178">
        <f t="shared" si="6"/>
        <v>0</v>
      </c>
      <c r="M43" s="63"/>
      <c r="N43" s="63"/>
      <c r="O43" s="189">
        <f t="shared" si="2"/>
        <v>0</v>
      </c>
      <c r="P43" s="177"/>
    </row>
    <row r="44" spans="1:16" hidden="1">
      <c r="A44" s="38"/>
      <c r="B44" s="38" t="str">
        <f t="shared" si="0"/>
        <v>b</v>
      </c>
      <c r="C44" s="68" t="s">
        <v>356</v>
      </c>
      <c r="D44" s="62" t="s">
        <v>357</v>
      </c>
      <c r="E44" s="63"/>
      <c r="F44" s="63"/>
      <c r="G44" s="63"/>
      <c r="H44" s="63"/>
      <c r="I44" s="188">
        <f t="shared" si="3"/>
        <v>0</v>
      </c>
      <c r="J44" s="63"/>
      <c r="K44" s="63"/>
      <c r="L44" s="178">
        <f t="shared" si="6"/>
        <v>0</v>
      </c>
      <c r="M44" s="63"/>
      <c r="N44" s="63"/>
      <c r="O44" s="189">
        <f t="shared" si="2"/>
        <v>0</v>
      </c>
      <c r="P44" s="177"/>
    </row>
    <row r="45" spans="1:16" ht="51">
      <c r="A45" s="38"/>
      <c r="B45" s="38" t="str">
        <f t="shared" si="0"/>
        <v>a</v>
      </c>
      <c r="C45" s="68" t="s">
        <v>358</v>
      </c>
      <c r="D45" s="62" t="s">
        <v>359</v>
      </c>
      <c r="E45" s="63">
        <v>3825</v>
      </c>
      <c r="F45" s="63"/>
      <c r="G45" s="63">
        <v>4321</v>
      </c>
      <c r="H45" s="63">
        <v>4192</v>
      </c>
      <c r="I45" s="188">
        <f t="shared" si="3"/>
        <v>0</v>
      </c>
      <c r="J45" s="193"/>
      <c r="K45" s="63"/>
      <c r="L45" s="178">
        <f t="shared" si="6"/>
        <v>0</v>
      </c>
      <c r="M45" s="63">
        <v>0</v>
      </c>
      <c r="N45" s="63"/>
      <c r="O45" s="189">
        <f t="shared" si="2"/>
        <v>0</v>
      </c>
      <c r="P45" s="177"/>
    </row>
    <row r="46" spans="1:16" ht="60">
      <c r="A46" s="38"/>
      <c r="B46" s="38" t="str">
        <f t="shared" si="0"/>
        <v>a</v>
      </c>
      <c r="C46" s="66" t="s">
        <v>360</v>
      </c>
      <c r="D46" s="59" t="s">
        <v>361</v>
      </c>
      <c r="E46" s="60"/>
      <c r="F46" s="60"/>
      <c r="G46" s="60">
        <v>2960</v>
      </c>
      <c r="H46" s="60">
        <v>2960</v>
      </c>
      <c r="I46" s="186">
        <f t="shared" si="3"/>
        <v>2000</v>
      </c>
      <c r="J46" s="192">
        <v>2000</v>
      </c>
      <c r="K46" s="60"/>
      <c r="L46" s="183">
        <f t="shared" si="6"/>
        <v>2000</v>
      </c>
      <c r="M46" s="71">
        <v>2000</v>
      </c>
      <c r="N46" s="60"/>
      <c r="O46" s="187">
        <f t="shared" si="2"/>
        <v>0</v>
      </c>
      <c r="P46" s="177" t="s">
        <v>1155</v>
      </c>
    </row>
    <row r="47" spans="1:16" ht="25.5" hidden="1">
      <c r="A47" s="38"/>
      <c r="B47" s="38" t="str">
        <f t="shared" si="0"/>
        <v>b</v>
      </c>
      <c r="C47" s="66" t="s">
        <v>362</v>
      </c>
      <c r="D47" s="59" t="s">
        <v>363</v>
      </c>
      <c r="E47" s="60"/>
      <c r="F47" s="60"/>
      <c r="G47" s="60"/>
      <c r="H47" s="60"/>
      <c r="I47" s="186">
        <f t="shared" si="3"/>
        <v>0</v>
      </c>
      <c r="J47" s="60"/>
      <c r="K47" s="60"/>
      <c r="L47" s="178">
        <f t="shared" si="6"/>
        <v>0</v>
      </c>
      <c r="M47" s="60"/>
      <c r="N47" s="60"/>
      <c r="O47" s="187">
        <f t="shared" si="2"/>
        <v>0</v>
      </c>
      <c r="P47" s="177"/>
    </row>
    <row r="48" spans="1:16" ht="108.75" customHeight="1">
      <c r="A48" s="38"/>
      <c r="B48" s="38" t="str">
        <f t="shared" si="0"/>
        <v>a</v>
      </c>
      <c r="C48" s="66" t="s">
        <v>364</v>
      </c>
      <c r="D48" s="59" t="s">
        <v>365</v>
      </c>
      <c r="E48" s="60"/>
      <c r="F48" s="60"/>
      <c r="G48" s="60">
        <v>6523</v>
      </c>
      <c r="H48" s="60">
        <v>1084</v>
      </c>
      <c r="I48" s="186">
        <f t="shared" si="3"/>
        <v>10000</v>
      </c>
      <c r="J48" s="192">
        <v>10000</v>
      </c>
      <c r="K48" s="60"/>
      <c r="L48" s="183">
        <f t="shared" si="6"/>
        <v>10000</v>
      </c>
      <c r="M48" s="71">
        <v>10000</v>
      </c>
      <c r="N48" s="60"/>
      <c r="O48" s="187">
        <f t="shared" si="2"/>
        <v>0</v>
      </c>
      <c r="P48" s="194" t="s">
        <v>1156</v>
      </c>
    </row>
    <row r="49" spans="1:16" ht="51">
      <c r="A49" s="38"/>
      <c r="B49" s="38" t="str">
        <f t="shared" si="0"/>
        <v>a</v>
      </c>
      <c r="C49" s="66" t="s">
        <v>366</v>
      </c>
      <c r="D49" s="59" t="s">
        <v>367</v>
      </c>
      <c r="E49" s="60"/>
      <c r="F49" s="60"/>
      <c r="G49" s="60"/>
      <c r="H49" s="60"/>
      <c r="I49" s="186">
        <f t="shared" si="3"/>
        <v>25000</v>
      </c>
      <c r="J49" s="192">
        <v>25000</v>
      </c>
      <c r="K49" s="60"/>
      <c r="L49" s="183">
        <f t="shared" si="6"/>
        <v>25000</v>
      </c>
      <c r="M49" s="71">
        <v>25000</v>
      </c>
      <c r="N49" s="60"/>
      <c r="O49" s="187">
        <f t="shared" si="2"/>
        <v>0</v>
      </c>
      <c r="P49" s="177"/>
    </row>
    <row r="50" spans="1:16">
      <c r="A50" s="38"/>
      <c r="B50" s="38" t="str">
        <f t="shared" si="0"/>
        <v>a</v>
      </c>
      <c r="C50" s="66" t="s">
        <v>368</v>
      </c>
      <c r="D50" s="59" t="s">
        <v>369</v>
      </c>
      <c r="E50" s="60">
        <v>1625.86</v>
      </c>
      <c r="F50" s="60">
        <v>133000</v>
      </c>
      <c r="G50" s="60">
        <v>141474</v>
      </c>
      <c r="H50" s="60">
        <v>75393</v>
      </c>
      <c r="I50" s="186">
        <f t="shared" si="3"/>
        <v>133000</v>
      </c>
      <c r="J50" s="60">
        <v>133000</v>
      </c>
      <c r="K50" s="60"/>
      <c r="L50" s="183">
        <f t="shared" si="6"/>
        <v>142000</v>
      </c>
      <c r="M50" s="71">
        <v>142000</v>
      </c>
      <c r="N50" s="60"/>
      <c r="O50" s="187">
        <f t="shared" si="2"/>
        <v>9000</v>
      </c>
      <c r="P50" s="177"/>
    </row>
    <row r="51" spans="1:16">
      <c r="A51" s="38"/>
      <c r="B51" s="38" t="str">
        <f t="shared" si="0"/>
        <v>a</v>
      </c>
      <c r="C51" s="66" t="s">
        <v>370</v>
      </c>
      <c r="D51" s="59" t="s">
        <v>371</v>
      </c>
      <c r="E51" s="60"/>
      <c r="F51" s="60">
        <v>25000</v>
      </c>
      <c r="G51" s="60">
        <v>64891</v>
      </c>
      <c r="H51" s="60">
        <v>28487</v>
      </c>
      <c r="I51" s="186">
        <f t="shared" si="3"/>
        <v>25000</v>
      </c>
      <c r="J51" s="60">
        <v>25000</v>
      </c>
      <c r="K51" s="60"/>
      <c r="L51" s="183">
        <f t="shared" si="6"/>
        <v>70000</v>
      </c>
      <c r="M51" s="71">
        <v>70000</v>
      </c>
      <c r="N51" s="60"/>
      <c r="O51" s="187">
        <f t="shared" si="2"/>
        <v>45000</v>
      </c>
      <c r="P51" s="177"/>
    </row>
    <row r="52" spans="1:16" ht="105">
      <c r="A52" s="38"/>
      <c r="B52" s="38" t="str">
        <f t="shared" si="0"/>
        <v>a</v>
      </c>
      <c r="C52" s="66" t="s">
        <v>372</v>
      </c>
      <c r="D52" s="59" t="s">
        <v>373</v>
      </c>
      <c r="E52" s="60">
        <f>SUM(E53:E59)</f>
        <v>0</v>
      </c>
      <c r="F52" s="60">
        <f t="shared" ref="F52:N52" si="15">SUM(F53:F59)</f>
        <v>113607</v>
      </c>
      <c r="G52" s="60">
        <f t="shared" si="15"/>
        <v>164107</v>
      </c>
      <c r="H52" s="60">
        <f t="shared" si="15"/>
        <v>106252</v>
      </c>
      <c r="I52" s="186">
        <f t="shared" si="3"/>
        <v>113607</v>
      </c>
      <c r="J52" s="60">
        <v>113607</v>
      </c>
      <c r="K52" s="60">
        <f t="shared" si="15"/>
        <v>0</v>
      </c>
      <c r="L52" s="183">
        <f t="shared" si="6"/>
        <v>258000</v>
      </c>
      <c r="M52" s="71">
        <f t="shared" si="15"/>
        <v>258000</v>
      </c>
      <c r="N52" s="60">
        <f t="shared" si="15"/>
        <v>0</v>
      </c>
      <c r="O52" s="187">
        <f t="shared" si="2"/>
        <v>144393</v>
      </c>
      <c r="P52" s="177" t="s">
        <v>1157</v>
      </c>
    </row>
    <row r="53" spans="1:16" ht="30">
      <c r="A53" s="38"/>
      <c r="B53" s="38" t="str">
        <f t="shared" si="0"/>
        <v>a</v>
      </c>
      <c r="C53" s="68" t="s">
        <v>374</v>
      </c>
      <c r="D53" s="62" t="s">
        <v>375</v>
      </c>
      <c r="E53" s="63"/>
      <c r="F53" s="63">
        <v>10000</v>
      </c>
      <c r="G53" s="63">
        <v>31000</v>
      </c>
      <c r="H53" s="63">
        <v>21162</v>
      </c>
      <c r="I53" s="188">
        <f t="shared" si="3"/>
        <v>60000</v>
      </c>
      <c r="J53" s="193">
        <f>10000+50000</f>
        <v>60000</v>
      </c>
      <c r="K53" s="63"/>
      <c r="L53" s="183">
        <f t="shared" si="6"/>
        <v>62000</v>
      </c>
      <c r="M53" s="69">
        <v>62000</v>
      </c>
      <c r="N53" s="63"/>
      <c r="O53" s="189">
        <f t="shared" si="2"/>
        <v>2000</v>
      </c>
      <c r="P53" s="169" t="s">
        <v>1158</v>
      </c>
    </row>
    <row r="54" spans="1:16" ht="30">
      <c r="A54" s="38"/>
      <c r="B54" s="38" t="str">
        <f t="shared" si="0"/>
        <v>a</v>
      </c>
      <c r="C54" s="68" t="s">
        <v>376</v>
      </c>
      <c r="D54" s="62" t="s">
        <v>377</v>
      </c>
      <c r="E54" s="63"/>
      <c r="F54" s="63">
        <v>5000</v>
      </c>
      <c r="G54" s="63">
        <v>12850</v>
      </c>
      <c r="H54" s="63">
        <v>11296</v>
      </c>
      <c r="I54" s="188">
        <f t="shared" si="3"/>
        <v>25000</v>
      </c>
      <c r="J54" s="193">
        <f>5000+20000</f>
        <v>25000</v>
      </c>
      <c r="K54" s="63"/>
      <c r="L54" s="183">
        <f t="shared" si="6"/>
        <v>26000</v>
      </c>
      <c r="M54" s="69">
        <v>26000</v>
      </c>
      <c r="N54" s="63"/>
      <c r="O54" s="189">
        <f t="shared" si="2"/>
        <v>1000</v>
      </c>
      <c r="P54" s="177" t="s">
        <v>1159</v>
      </c>
    </row>
    <row r="55" spans="1:16" ht="30">
      <c r="A55" s="38"/>
      <c r="B55" s="38" t="str">
        <f t="shared" si="0"/>
        <v>a</v>
      </c>
      <c r="C55" s="68" t="s">
        <v>378</v>
      </c>
      <c r="D55" s="62" t="s">
        <v>379</v>
      </c>
      <c r="E55" s="63"/>
      <c r="F55" s="63">
        <v>9150</v>
      </c>
      <c r="G55" s="63">
        <v>30800</v>
      </c>
      <c r="H55" s="63">
        <v>29649</v>
      </c>
      <c r="I55" s="188">
        <f t="shared" si="3"/>
        <v>79150</v>
      </c>
      <c r="J55" s="193">
        <f>9150+70000</f>
        <v>79150</v>
      </c>
      <c r="K55" s="63"/>
      <c r="L55" s="183">
        <f t="shared" si="6"/>
        <v>80000</v>
      </c>
      <c r="M55" s="69">
        <v>80000</v>
      </c>
      <c r="N55" s="63"/>
      <c r="O55" s="189">
        <f t="shared" si="2"/>
        <v>850</v>
      </c>
      <c r="P55" s="177" t="s">
        <v>1160</v>
      </c>
    </row>
    <row r="56" spans="1:16" ht="25.5" hidden="1">
      <c r="A56" s="38"/>
      <c r="B56" s="38" t="str">
        <f t="shared" si="0"/>
        <v>b</v>
      </c>
      <c r="C56" s="68" t="s">
        <v>380</v>
      </c>
      <c r="D56" s="62" t="s">
        <v>381</v>
      </c>
      <c r="E56" s="63"/>
      <c r="F56" s="63"/>
      <c r="G56" s="63"/>
      <c r="H56" s="63"/>
      <c r="I56" s="188">
        <f t="shared" si="3"/>
        <v>0</v>
      </c>
      <c r="J56" s="63"/>
      <c r="K56" s="63"/>
      <c r="L56" s="178">
        <f t="shared" si="6"/>
        <v>0</v>
      </c>
      <c r="M56" s="63"/>
      <c r="N56" s="63"/>
      <c r="O56" s="189">
        <f t="shared" si="2"/>
        <v>0</v>
      </c>
      <c r="P56" s="177"/>
    </row>
    <row r="57" spans="1:16" ht="38.25" hidden="1">
      <c r="A57" s="38"/>
      <c r="B57" s="38" t="str">
        <f t="shared" si="0"/>
        <v>b</v>
      </c>
      <c r="C57" s="68" t="s">
        <v>382</v>
      </c>
      <c r="D57" s="62" t="s">
        <v>383</v>
      </c>
      <c r="E57" s="63"/>
      <c r="F57" s="63"/>
      <c r="G57" s="63"/>
      <c r="H57" s="63"/>
      <c r="I57" s="188">
        <f t="shared" si="3"/>
        <v>0</v>
      </c>
      <c r="J57" s="63"/>
      <c r="K57" s="63"/>
      <c r="L57" s="178">
        <f t="shared" si="6"/>
        <v>0</v>
      </c>
      <c r="M57" s="63"/>
      <c r="N57" s="63"/>
      <c r="O57" s="189">
        <f t="shared" si="2"/>
        <v>0</v>
      </c>
      <c r="P57" s="177"/>
    </row>
    <row r="58" spans="1:16" ht="45">
      <c r="A58" s="38"/>
      <c r="B58" s="38" t="str">
        <f t="shared" si="0"/>
        <v>a</v>
      </c>
      <c r="C58" s="68" t="s">
        <v>384</v>
      </c>
      <c r="D58" s="62" t="s">
        <v>385</v>
      </c>
      <c r="E58" s="63"/>
      <c r="F58" s="63">
        <v>89457</v>
      </c>
      <c r="G58" s="63">
        <v>89457</v>
      </c>
      <c r="H58" s="63">
        <v>44145</v>
      </c>
      <c r="I58" s="188">
        <f t="shared" si="3"/>
        <v>89457</v>
      </c>
      <c r="J58" s="63">
        <v>89457</v>
      </c>
      <c r="K58" s="63"/>
      <c r="L58" s="183">
        <f t="shared" si="6"/>
        <v>90000</v>
      </c>
      <c r="M58" s="69">
        <v>90000</v>
      </c>
      <c r="N58" s="63"/>
      <c r="O58" s="189">
        <f t="shared" si="2"/>
        <v>543</v>
      </c>
      <c r="P58" s="177" t="s">
        <v>1161</v>
      </c>
    </row>
    <row r="59" spans="1:16" ht="38.25" hidden="1">
      <c r="A59" s="38"/>
      <c r="B59" s="38" t="str">
        <f t="shared" si="0"/>
        <v>b</v>
      </c>
      <c r="C59" s="68" t="s">
        <v>386</v>
      </c>
      <c r="D59" s="62" t="s">
        <v>387</v>
      </c>
      <c r="E59" s="63"/>
      <c r="F59" s="63"/>
      <c r="G59" s="63"/>
      <c r="H59" s="63"/>
      <c r="I59" s="188">
        <f t="shared" si="3"/>
        <v>0</v>
      </c>
      <c r="J59" s="63"/>
      <c r="K59" s="63"/>
      <c r="L59" s="178">
        <f t="shared" si="6"/>
        <v>0</v>
      </c>
      <c r="M59" s="63"/>
      <c r="N59" s="63"/>
      <c r="O59" s="189">
        <f t="shared" si="2"/>
        <v>0</v>
      </c>
      <c r="P59" s="177"/>
    </row>
    <row r="60" spans="1:16" ht="38.25" hidden="1">
      <c r="A60" s="38"/>
      <c r="B60" s="38" t="str">
        <f t="shared" si="0"/>
        <v>b</v>
      </c>
      <c r="C60" s="66" t="s">
        <v>388</v>
      </c>
      <c r="D60" s="59" t="s">
        <v>389</v>
      </c>
      <c r="E60" s="60"/>
      <c r="F60" s="60"/>
      <c r="G60" s="60"/>
      <c r="H60" s="60"/>
      <c r="I60" s="186">
        <f t="shared" si="3"/>
        <v>0</v>
      </c>
      <c r="J60" s="60"/>
      <c r="K60" s="60"/>
      <c r="L60" s="178">
        <f t="shared" si="6"/>
        <v>0</v>
      </c>
      <c r="M60" s="60"/>
      <c r="N60" s="60"/>
      <c r="O60" s="187">
        <f t="shared" si="2"/>
        <v>0</v>
      </c>
      <c r="P60" s="177"/>
    </row>
    <row r="61" spans="1:16" ht="115.5">
      <c r="A61" s="38"/>
      <c r="B61" s="38" t="str">
        <f t="shared" si="0"/>
        <v>a</v>
      </c>
      <c r="C61" s="66" t="s">
        <v>390</v>
      </c>
      <c r="D61" s="59" t="s">
        <v>391</v>
      </c>
      <c r="E61" s="60"/>
      <c r="F61" s="60"/>
      <c r="G61" s="60"/>
      <c r="H61" s="60"/>
      <c r="I61" s="186">
        <f t="shared" si="3"/>
        <v>0</v>
      </c>
      <c r="J61" s="60"/>
      <c r="K61" s="60"/>
      <c r="L61" s="183">
        <f t="shared" si="6"/>
        <v>37000</v>
      </c>
      <c r="M61" s="71">
        <f>3000+3000+5000+3000+4000+5000+3000+3000+5000+3000</f>
        <v>37000</v>
      </c>
      <c r="N61" s="60"/>
      <c r="O61" s="187">
        <f t="shared" si="2"/>
        <v>37000</v>
      </c>
      <c r="P61" s="191" t="s">
        <v>1162</v>
      </c>
    </row>
    <row r="62" spans="1:16" ht="210">
      <c r="A62" s="38"/>
      <c r="B62" s="38" t="str">
        <f t="shared" si="0"/>
        <v>a</v>
      </c>
      <c r="C62" s="65" t="s">
        <v>392</v>
      </c>
      <c r="D62" s="56" t="s">
        <v>393</v>
      </c>
      <c r="E62" s="57">
        <v>1147.22</v>
      </c>
      <c r="F62" s="57"/>
      <c r="G62" s="57">
        <v>3487</v>
      </c>
      <c r="H62" s="57">
        <v>3486</v>
      </c>
      <c r="I62" s="182">
        <f t="shared" si="3"/>
        <v>20000</v>
      </c>
      <c r="J62" s="195">
        <v>20000</v>
      </c>
      <c r="K62" s="57"/>
      <c r="L62" s="183">
        <f t="shared" si="6"/>
        <v>20000</v>
      </c>
      <c r="M62" s="184">
        <v>20000</v>
      </c>
      <c r="N62" s="57"/>
      <c r="O62" s="185">
        <f t="shared" si="2"/>
        <v>0</v>
      </c>
      <c r="P62" s="177" t="s">
        <v>1163</v>
      </c>
    </row>
    <row r="63" spans="1:16" hidden="1">
      <c r="A63" s="38"/>
      <c r="B63" s="38" t="str">
        <f t="shared" si="0"/>
        <v>b</v>
      </c>
      <c r="C63" s="65" t="s">
        <v>394</v>
      </c>
      <c r="D63" s="56" t="s">
        <v>395</v>
      </c>
      <c r="E63" s="57"/>
      <c r="F63" s="57"/>
      <c r="G63" s="57"/>
      <c r="H63" s="57"/>
      <c r="I63" s="182">
        <f t="shared" si="3"/>
        <v>0</v>
      </c>
      <c r="J63" s="57"/>
      <c r="K63" s="57"/>
      <c r="L63" s="178">
        <f t="shared" si="6"/>
        <v>0</v>
      </c>
      <c r="M63" s="57"/>
      <c r="N63" s="57"/>
      <c r="O63" s="185">
        <f t="shared" si="2"/>
        <v>0</v>
      </c>
      <c r="P63" s="177"/>
    </row>
    <row r="64" spans="1:16" hidden="1">
      <c r="A64" s="38"/>
      <c r="B64" s="38" t="str">
        <f t="shared" si="0"/>
        <v>b</v>
      </c>
      <c r="C64" s="65" t="s">
        <v>396</v>
      </c>
      <c r="D64" s="56" t="s">
        <v>397</v>
      </c>
      <c r="E64" s="57"/>
      <c r="F64" s="57"/>
      <c r="G64" s="57"/>
      <c r="H64" s="57"/>
      <c r="I64" s="182">
        <f t="shared" si="3"/>
        <v>0</v>
      </c>
      <c r="J64" s="57"/>
      <c r="K64" s="57"/>
      <c r="L64" s="178">
        <f t="shared" si="6"/>
        <v>0</v>
      </c>
      <c r="M64" s="57"/>
      <c r="N64" s="57"/>
      <c r="O64" s="185">
        <f t="shared" si="2"/>
        <v>0</v>
      </c>
      <c r="P64" s="177"/>
    </row>
    <row r="65" spans="1:16" ht="38.25" hidden="1">
      <c r="A65" s="38"/>
      <c r="B65" s="38" t="str">
        <f t="shared" si="0"/>
        <v>b</v>
      </c>
      <c r="C65" s="65" t="s">
        <v>398</v>
      </c>
      <c r="D65" s="56" t="s">
        <v>399</v>
      </c>
      <c r="E65" s="57"/>
      <c r="F65" s="57"/>
      <c r="G65" s="57"/>
      <c r="H65" s="57"/>
      <c r="I65" s="182">
        <f t="shared" si="3"/>
        <v>0</v>
      </c>
      <c r="J65" s="57"/>
      <c r="K65" s="57"/>
      <c r="L65" s="178">
        <f t="shared" si="6"/>
        <v>0</v>
      </c>
      <c r="M65" s="57"/>
      <c r="N65" s="57"/>
      <c r="O65" s="185">
        <f t="shared" si="2"/>
        <v>0</v>
      </c>
      <c r="P65" s="177"/>
    </row>
    <row r="66" spans="1:16" ht="72" customHeight="1">
      <c r="A66" s="38"/>
      <c r="B66" s="38" t="str">
        <f t="shared" si="0"/>
        <v>a</v>
      </c>
      <c r="C66" s="65" t="s">
        <v>401</v>
      </c>
      <c r="D66" s="56" t="s">
        <v>402</v>
      </c>
      <c r="E66" s="57">
        <f>SUM(E67:E72)</f>
        <v>5951.72</v>
      </c>
      <c r="F66" s="57">
        <f t="shared" ref="F66:M66" si="16">SUM(F67:F72)</f>
        <v>245013</v>
      </c>
      <c r="G66" s="57">
        <f t="shared" si="16"/>
        <v>284090</v>
      </c>
      <c r="H66" s="57">
        <f t="shared" si="16"/>
        <v>123469</v>
      </c>
      <c r="I66" s="182">
        <f t="shared" si="3"/>
        <v>415013</v>
      </c>
      <c r="J66" s="57">
        <f t="shared" si="16"/>
        <v>415013</v>
      </c>
      <c r="K66" s="57">
        <f t="shared" si="16"/>
        <v>0</v>
      </c>
      <c r="L66" s="183">
        <f t="shared" si="6"/>
        <v>570000</v>
      </c>
      <c r="M66" s="184">
        <f t="shared" si="16"/>
        <v>570000</v>
      </c>
      <c r="N66" s="57"/>
      <c r="O66" s="185">
        <f t="shared" si="2"/>
        <v>154987</v>
      </c>
      <c r="P66" s="177" t="s">
        <v>1164</v>
      </c>
    </row>
    <row r="67" spans="1:16">
      <c r="A67" s="38"/>
      <c r="B67" s="38" t="str">
        <f t="shared" si="0"/>
        <v>a</v>
      </c>
      <c r="C67" s="66" t="s">
        <v>403</v>
      </c>
      <c r="D67" s="59" t="s">
        <v>404</v>
      </c>
      <c r="E67" s="60">
        <v>1019.72</v>
      </c>
      <c r="F67" s="60">
        <v>165013</v>
      </c>
      <c r="G67" s="60">
        <v>165013</v>
      </c>
      <c r="H67" s="60">
        <v>72503</v>
      </c>
      <c r="I67" s="186">
        <f t="shared" si="3"/>
        <v>315013</v>
      </c>
      <c r="J67" s="192">
        <f>165013+150000</f>
        <v>315013</v>
      </c>
      <c r="K67" s="60"/>
      <c r="L67" s="183">
        <f t="shared" si="6"/>
        <v>350000</v>
      </c>
      <c r="M67" s="71">
        <v>350000</v>
      </c>
      <c r="N67" s="60"/>
      <c r="O67" s="187">
        <f t="shared" si="2"/>
        <v>34987</v>
      </c>
    </row>
    <row r="68" spans="1:16">
      <c r="A68" s="38"/>
      <c r="B68" s="38" t="str">
        <f t="shared" si="0"/>
        <v>a</v>
      </c>
      <c r="C68" s="66" t="s">
        <v>405</v>
      </c>
      <c r="D68" s="59" t="s">
        <v>406</v>
      </c>
      <c r="E68" s="60">
        <v>1160</v>
      </c>
      <c r="F68" s="60">
        <v>80000</v>
      </c>
      <c r="G68" s="60">
        <v>88000</v>
      </c>
      <c r="H68" s="60">
        <v>36554</v>
      </c>
      <c r="I68" s="186">
        <f t="shared" si="3"/>
        <v>100000</v>
      </c>
      <c r="J68" s="192">
        <f>80000+20000</f>
        <v>100000</v>
      </c>
      <c r="K68" s="60"/>
      <c r="L68" s="183">
        <f>M68</f>
        <v>115000</v>
      </c>
      <c r="M68" s="71">
        <v>115000</v>
      </c>
      <c r="N68" s="60"/>
      <c r="O68" s="187">
        <f t="shared" si="2"/>
        <v>15000</v>
      </c>
      <c r="P68" s="177"/>
    </row>
    <row r="69" spans="1:16" ht="25.5">
      <c r="A69" s="38"/>
      <c r="B69" s="38" t="str">
        <f t="shared" si="0"/>
        <v>a</v>
      </c>
      <c r="C69" s="66" t="s">
        <v>407</v>
      </c>
      <c r="D69" s="59" t="s">
        <v>408</v>
      </c>
      <c r="E69" s="60">
        <v>3772</v>
      </c>
      <c r="F69" s="60"/>
      <c r="G69" s="60">
        <v>29857</v>
      </c>
      <c r="H69" s="60">
        <v>13192</v>
      </c>
      <c r="I69" s="186">
        <f t="shared" ref="I69:I132" si="17">J69+K69</f>
        <v>0</v>
      </c>
      <c r="J69" s="60">
        <v>0</v>
      </c>
      <c r="K69" s="60"/>
      <c r="L69" s="183">
        <f t="shared" si="6"/>
        <v>105000</v>
      </c>
      <c r="M69" s="71">
        <v>105000</v>
      </c>
      <c r="N69" s="60"/>
      <c r="O69" s="187">
        <f t="shared" si="2"/>
        <v>105000</v>
      </c>
      <c r="P69" s="177"/>
    </row>
    <row r="70" spans="1:16" ht="25.5" hidden="1">
      <c r="A70" s="38"/>
      <c r="B70" s="38" t="str">
        <f t="shared" ref="B70:B133" si="18">IF(OR(E70&lt;&gt;0,F70&lt;&gt;0,G70&lt;&gt;0,H70&lt;&gt;0,I70&lt;&gt;0,L70&lt;&gt;0),"a","b")</f>
        <v>b</v>
      </c>
      <c r="C70" s="66" t="s">
        <v>409</v>
      </c>
      <c r="D70" s="59" t="s">
        <v>410</v>
      </c>
      <c r="E70" s="60"/>
      <c r="F70" s="60"/>
      <c r="G70" s="60"/>
      <c r="H70" s="60"/>
      <c r="I70" s="186">
        <f t="shared" si="17"/>
        <v>0</v>
      </c>
      <c r="J70" s="60"/>
      <c r="K70" s="60"/>
      <c r="L70" s="178">
        <f t="shared" si="6"/>
        <v>0</v>
      </c>
      <c r="M70" s="60"/>
      <c r="N70" s="60"/>
      <c r="O70" s="187">
        <f t="shared" ref="O70:O178" si="19">M70-J70</f>
        <v>0</v>
      </c>
      <c r="P70" s="177"/>
    </row>
    <row r="71" spans="1:16" ht="25.5" hidden="1">
      <c r="A71" s="38"/>
      <c r="B71" s="38" t="str">
        <f t="shared" si="18"/>
        <v>b</v>
      </c>
      <c r="C71" s="66" t="s">
        <v>411</v>
      </c>
      <c r="D71" s="59" t="s">
        <v>412</v>
      </c>
      <c r="E71" s="60"/>
      <c r="F71" s="60"/>
      <c r="G71" s="60"/>
      <c r="H71" s="60"/>
      <c r="I71" s="186">
        <f t="shared" si="17"/>
        <v>0</v>
      </c>
      <c r="J71" s="60"/>
      <c r="K71" s="60"/>
      <c r="L71" s="178">
        <f t="shared" si="6"/>
        <v>0</v>
      </c>
      <c r="M71" s="60"/>
      <c r="N71" s="60"/>
      <c r="O71" s="187">
        <f t="shared" si="19"/>
        <v>0</v>
      </c>
      <c r="P71" s="177"/>
    </row>
    <row r="72" spans="1:16" ht="38.25">
      <c r="A72" s="38"/>
      <c r="B72" s="38" t="str">
        <f t="shared" si="18"/>
        <v>a</v>
      </c>
      <c r="C72" s="66" t="s">
        <v>413</v>
      </c>
      <c r="D72" s="59" t="s">
        <v>414</v>
      </c>
      <c r="E72" s="60"/>
      <c r="F72" s="60"/>
      <c r="G72" s="60">
        <v>1220</v>
      </c>
      <c r="H72" s="60">
        <v>1220</v>
      </c>
      <c r="I72" s="186">
        <f t="shared" si="17"/>
        <v>0</v>
      </c>
      <c r="J72" s="60"/>
      <c r="K72" s="60"/>
      <c r="L72" s="178">
        <f t="shared" ref="L72:L135" si="20">M72</f>
        <v>0</v>
      </c>
      <c r="M72" s="60"/>
      <c r="N72" s="60"/>
      <c r="O72" s="187">
        <f t="shared" si="19"/>
        <v>0</v>
      </c>
      <c r="P72" s="177"/>
    </row>
    <row r="73" spans="1:16" ht="25.5" hidden="1">
      <c r="A73" s="38"/>
      <c r="B73" s="38" t="str">
        <f t="shared" si="18"/>
        <v>b</v>
      </c>
      <c r="C73" s="65" t="s">
        <v>415</v>
      </c>
      <c r="D73" s="56" t="s">
        <v>416</v>
      </c>
      <c r="E73" s="57">
        <v>0</v>
      </c>
      <c r="F73" s="57">
        <v>0</v>
      </c>
      <c r="G73" s="57">
        <v>0</v>
      </c>
      <c r="H73" s="57">
        <v>0</v>
      </c>
      <c r="I73" s="182">
        <f t="shared" si="17"/>
        <v>0</v>
      </c>
      <c r="J73" s="57">
        <v>0</v>
      </c>
      <c r="K73" s="57">
        <v>0</v>
      </c>
      <c r="L73" s="178">
        <f t="shared" si="20"/>
        <v>0</v>
      </c>
      <c r="M73" s="57">
        <v>0</v>
      </c>
      <c r="N73" s="57">
        <v>0</v>
      </c>
      <c r="O73" s="185">
        <f t="shared" si="19"/>
        <v>0</v>
      </c>
      <c r="P73" s="177"/>
    </row>
    <row r="74" spans="1:16">
      <c r="A74" s="38"/>
      <c r="B74" s="38" t="str">
        <f t="shared" si="18"/>
        <v>a</v>
      </c>
      <c r="C74" s="65" t="s">
        <v>417</v>
      </c>
      <c r="D74" s="56" t="s">
        <v>418</v>
      </c>
      <c r="E74" s="57">
        <f>SUM(E75:E88)</f>
        <v>5.5</v>
      </c>
      <c r="F74" s="57">
        <f t="shared" ref="F74:N74" si="21">SUM(F75:F88)</f>
        <v>177100</v>
      </c>
      <c r="G74" s="57">
        <f t="shared" si="21"/>
        <v>192807</v>
      </c>
      <c r="H74" s="57">
        <f t="shared" si="21"/>
        <v>108631</v>
      </c>
      <c r="I74" s="182">
        <f t="shared" si="17"/>
        <v>739100</v>
      </c>
      <c r="J74" s="57">
        <f t="shared" si="21"/>
        <v>739100</v>
      </c>
      <c r="K74" s="57">
        <f t="shared" si="21"/>
        <v>0</v>
      </c>
      <c r="L74" s="183">
        <f t="shared" si="20"/>
        <v>200000</v>
      </c>
      <c r="M74" s="184">
        <f t="shared" si="21"/>
        <v>200000</v>
      </c>
      <c r="N74" s="57">
        <f t="shared" si="21"/>
        <v>0</v>
      </c>
      <c r="O74" s="185">
        <f>SUM(O75:O88)</f>
        <v>-539100</v>
      </c>
      <c r="P74" s="177"/>
    </row>
    <row r="75" spans="1:16" hidden="1">
      <c r="A75" s="38"/>
      <c r="B75" s="38" t="str">
        <f t="shared" si="18"/>
        <v>b</v>
      </c>
      <c r="C75" s="66" t="s">
        <v>419</v>
      </c>
      <c r="D75" s="59" t="s">
        <v>420</v>
      </c>
      <c r="E75" s="60"/>
      <c r="F75" s="60"/>
      <c r="G75" s="60"/>
      <c r="H75" s="60"/>
      <c r="I75" s="186">
        <f t="shared" si="17"/>
        <v>0</v>
      </c>
      <c r="J75" s="60"/>
      <c r="K75" s="60"/>
      <c r="L75" s="178">
        <f t="shared" si="20"/>
        <v>0</v>
      </c>
      <c r="M75" s="60"/>
      <c r="N75" s="60"/>
      <c r="O75" s="187">
        <f t="shared" si="19"/>
        <v>0</v>
      </c>
      <c r="P75" s="177"/>
    </row>
    <row r="76" spans="1:16" ht="20.25" hidden="1" customHeight="1">
      <c r="A76" s="38"/>
      <c r="B76" s="38" t="str">
        <f t="shared" si="18"/>
        <v>b</v>
      </c>
      <c r="C76" s="66" t="s">
        <v>421</v>
      </c>
      <c r="D76" s="59" t="s">
        <v>422</v>
      </c>
      <c r="E76" s="60"/>
      <c r="F76" s="60"/>
      <c r="G76" s="60"/>
      <c r="H76" s="60"/>
      <c r="I76" s="186">
        <f t="shared" si="17"/>
        <v>0</v>
      </c>
      <c r="J76" s="60"/>
      <c r="K76" s="60"/>
      <c r="L76" s="178">
        <f t="shared" si="20"/>
        <v>0</v>
      </c>
      <c r="M76" s="60"/>
      <c r="N76" s="60"/>
      <c r="O76" s="187">
        <f t="shared" si="19"/>
        <v>0</v>
      </c>
      <c r="P76" s="177"/>
    </row>
    <row r="77" spans="1:16">
      <c r="A77" s="38"/>
      <c r="B77" s="38" t="str">
        <f t="shared" si="18"/>
        <v>a</v>
      </c>
      <c r="C77" s="66" t="s">
        <v>423</v>
      </c>
      <c r="D77" s="59" t="s">
        <v>424</v>
      </c>
      <c r="E77" s="60"/>
      <c r="F77" s="60"/>
      <c r="G77" s="60">
        <v>140</v>
      </c>
      <c r="H77" s="60">
        <v>140</v>
      </c>
      <c r="I77" s="186">
        <f t="shared" si="17"/>
        <v>0</v>
      </c>
      <c r="J77" s="60"/>
      <c r="K77" s="60"/>
      <c r="L77" s="178">
        <f t="shared" si="20"/>
        <v>0</v>
      </c>
      <c r="M77" s="60"/>
      <c r="N77" s="60"/>
      <c r="O77" s="187">
        <f t="shared" si="19"/>
        <v>0</v>
      </c>
      <c r="P77" s="177"/>
    </row>
    <row r="78" spans="1:16" ht="38.25">
      <c r="A78" s="38"/>
      <c r="B78" s="38" t="str">
        <f t="shared" si="18"/>
        <v>a</v>
      </c>
      <c r="C78" s="66" t="s">
        <v>426</v>
      </c>
      <c r="D78" s="59" t="s">
        <v>427</v>
      </c>
      <c r="E78" s="60"/>
      <c r="F78" s="60"/>
      <c r="G78" s="60">
        <v>2780</v>
      </c>
      <c r="H78" s="60">
        <v>2780</v>
      </c>
      <c r="I78" s="186">
        <f t="shared" si="17"/>
        <v>0</v>
      </c>
      <c r="J78" s="60"/>
      <c r="K78" s="60"/>
      <c r="L78" s="178">
        <f t="shared" si="20"/>
        <v>0</v>
      </c>
      <c r="M78" s="60"/>
      <c r="N78" s="60"/>
      <c r="O78" s="187">
        <f t="shared" si="19"/>
        <v>0</v>
      </c>
      <c r="P78" s="177"/>
    </row>
    <row r="79" spans="1:16" hidden="1">
      <c r="A79" s="38"/>
      <c r="B79" s="38" t="str">
        <f t="shared" si="18"/>
        <v>b</v>
      </c>
      <c r="C79" s="66" t="s">
        <v>429</v>
      </c>
      <c r="D79" s="59" t="s">
        <v>430</v>
      </c>
      <c r="E79" s="60"/>
      <c r="F79" s="60"/>
      <c r="G79" s="60"/>
      <c r="H79" s="60"/>
      <c r="I79" s="186">
        <f t="shared" si="17"/>
        <v>0</v>
      </c>
      <c r="J79" s="60"/>
      <c r="K79" s="60"/>
      <c r="L79" s="178">
        <f t="shared" si="20"/>
        <v>0</v>
      </c>
      <c r="M79" s="60"/>
      <c r="N79" s="60"/>
      <c r="O79" s="187">
        <f t="shared" si="19"/>
        <v>0</v>
      </c>
      <c r="P79" s="177"/>
    </row>
    <row r="80" spans="1:16" ht="38.25">
      <c r="A80" s="38"/>
      <c r="B80" s="38" t="str">
        <f t="shared" si="18"/>
        <v>a</v>
      </c>
      <c r="C80" s="66" t="s">
        <v>431</v>
      </c>
      <c r="D80" s="59" t="s">
        <v>432</v>
      </c>
      <c r="E80" s="60"/>
      <c r="F80" s="60"/>
      <c r="G80" s="60">
        <v>4750</v>
      </c>
      <c r="H80" s="60">
        <v>4750</v>
      </c>
      <c r="I80" s="186">
        <f t="shared" si="17"/>
        <v>0</v>
      </c>
      <c r="J80" s="60"/>
      <c r="K80" s="60"/>
      <c r="L80" s="178">
        <f t="shared" si="20"/>
        <v>0</v>
      </c>
      <c r="M80" s="60"/>
      <c r="N80" s="60"/>
      <c r="O80" s="187">
        <f t="shared" si="19"/>
        <v>0</v>
      </c>
      <c r="P80" s="177"/>
    </row>
    <row r="81" spans="1:16" ht="25.5">
      <c r="A81" s="38"/>
      <c r="B81" s="38" t="str">
        <f t="shared" si="18"/>
        <v>a</v>
      </c>
      <c r="C81" s="66" t="s">
        <v>433</v>
      </c>
      <c r="D81" s="59" t="s">
        <v>434</v>
      </c>
      <c r="E81" s="60"/>
      <c r="F81" s="60"/>
      <c r="G81" s="60">
        <v>250</v>
      </c>
      <c r="H81" s="60">
        <v>250</v>
      </c>
      <c r="I81" s="186">
        <f t="shared" si="17"/>
        <v>0</v>
      </c>
      <c r="J81" s="60"/>
      <c r="K81" s="60"/>
      <c r="L81" s="178">
        <f t="shared" si="20"/>
        <v>0</v>
      </c>
      <c r="M81" s="60"/>
      <c r="N81" s="60"/>
      <c r="O81" s="187">
        <f t="shared" si="19"/>
        <v>0</v>
      </c>
      <c r="P81" s="177"/>
    </row>
    <row r="82" spans="1:16" hidden="1">
      <c r="A82" s="38"/>
      <c r="B82" s="38" t="str">
        <f t="shared" si="18"/>
        <v>b</v>
      </c>
      <c r="C82" s="66" t="s">
        <v>435</v>
      </c>
      <c r="D82" s="59" t="s">
        <v>436</v>
      </c>
      <c r="E82" s="60"/>
      <c r="F82" s="60"/>
      <c r="G82" s="60"/>
      <c r="H82" s="60"/>
      <c r="I82" s="186">
        <f t="shared" si="17"/>
        <v>0</v>
      </c>
      <c r="J82" s="60"/>
      <c r="K82" s="60"/>
      <c r="L82" s="178">
        <f t="shared" si="20"/>
        <v>0</v>
      </c>
      <c r="M82" s="60"/>
      <c r="N82" s="60"/>
      <c r="O82" s="187">
        <f t="shared" si="19"/>
        <v>0</v>
      </c>
      <c r="P82" s="177"/>
    </row>
    <row r="83" spans="1:16" hidden="1">
      <c r="A83" s="38"/>
      <c r="B83" s="38" t="str">
        <f t="shared" si="18"/>
        <v>b</v>
      </c>
      <c r="C83" s="66" t="s">
        <v>437</v>
      </c>
      <c r="D83" s="59" t="s">
        <v>438</v>
      </c>
      <c r="E83" s="60"/>
      <c r="F83" s="60"/>
      <c r="G83" s="60"/>
      <c r="H83" s="60"/>
      <c r="I83" s="186">
        <f t="shared" si="17"/>
        <v>0</v>
      </c>
      <c r="J83" s="60"/>
      <c r="K83" s="60"/>
      <c r="L83" s="178">
        <f t="shared" si="20"/>
        <v>0</v>
      </c>
      <c r="M83" s="60"/>
      <c r="N83" s="60"/>
      <c r="O83" s="187">
        <f t="shared" si="19"/>
        <v>0</v>
      </c>
      <c r="P83" s="177"/>
    </row>
    <row r="84" spans="1:16">
      <c r="A84" s="38"/>
      <c r="B84" s="38" t="str">
        <f t="shared" si="18"/>
        <v>a</v>
      </c>
      <c r="C84" s="66" t="s">
        <v>439</v>
      </c>
      <c r="D84" s="59" t="s">
        <v>440</v>
      </c>
      <c r="E84" s="60"/>
      <c r="F84" s="60">
        <v>177100</v>
      </c>
      <c r="G84" s="60">
        <v>177100</v>
      </c>
      <c r="H84" s="60">
        <v>96600</v>
      </c>
      <c r="I84" s="186">
        <f t="shared" si="17"/>
        <v>200000</v>
      </c>
      <c r="J84" s="192">
        <f>177100+22900</f>
        <v>200000</v>
      </c>
      <c r="K84" s="60"/>
      <c r="L84" s="183">
        <f t="shared" si="20"/>
        <v>200000</v>
      </c>
      <c r="M84" s="71">
        <v>200000</v>
      </c>
      <c r="N84" s="60"/>
      <c r="O84" s="187">
        <f t="shared" si="19"/>
        <v>0</v>
      </c>
      <c r="P84" s="177"/>
    </row>
    <row r="85" spans="1:16" hidden="1">
      <c r="A85" s="38"/>
      <c r="B85" s="38" t="str">
        <f t="shared" si="18"/>
        <v>b</v>
      </c>
      <c r="C85" s="66" t="s">
        <v>441</v>
      </c>
      <c r="D85" s="59" t="s">
        <v>442</v>
      </c>
      <c r="E85" s="60"/>
      <c r="F85" s="60"/>
      <c r="G85" s="60"/>
      <c r="H85" s="60"/>
      <c r="I85" s="186">
        <f t="shared" si="17"/>
        <v>0</v>
      </c>
      <c r="J85" s="60"/>
      <c r="K85" s="60"/>
      <c r="L85" s="178">
        <f t="shared" si="20"/>
        <v>0</v>
      </c>
      <c r="M85" s="60"/>
      <c r="N85" s="60"/>
      <c r="O85" s="187">
        <f t="shared" si="19"/>
        <v>0</v>
      </c>
      <c r="P85" s="177"/>
    </row>
    <row r="86" spans="1:16" ht="38.25" hidden="1">
      <c r="A86" s="38"/>
      <c r="B86" s="38" t="str">
        <f t="shared" si="18"/>
        <v>b</v>
      </c>
      <c r="C86" s="66" t="s">
        <v>443</v>
      </c>
      <c r="D86" s="59" t="s">
        <v>444</v>
      </c>
      <c r="E86" s="60"/>
      <c r="F86" s="60"/>
      <c r="G86" s="60"/>
      <c r="H86" s="60"/>
      <c r="I86" s="186">
        <f t="shared" si="17"/>
        <v>0</v>
      </c>
      <c r="J86" s="60"/>
      <c r="K86" s="60"/>
      <c r="L86" s="178">
        <f t="shared" si="20"/>
        <v>0</v>
      </c>
      <c r="M86" s="60"/>
      <c r="N86" s="60"/>
      <c r="O86" s="187">
        <f t="shared" si="19"/>
        <v>0</v>
      </c>
      <c r="P86" s="177"/>
    </row>
    <row r="87" spans="1:16" hidden="1">
      <c r="A87" s="38"/>
      <c r="B87" s="38" t="str">
        <f t="shared" si="18"/>
        <v>b</v>
      </c>
      <c r="C87" s="66" t="s">
        <v>445</v>
      </c>
      <c r="D87" s="59" t="s">
        <v>446</v>
      </c>
      <c r="E87" s="60"/>
      <c r="F87" s="60"/>
      <c r="G87" s="60"/>
      <c r="H87" s="60"/>
      <c r="I87" s="186">
        <f t="shared" si="17"/>
        <v>0</v>
      </c>
      <c r="J87" s="60"/>
      <c r="K87" s="60"/>
      <c r="L87" s="178">
        <f t="shared" si="20"/>
        <v>0</v>
      </c>
      <c r="M87" s="60"/>
      <c r="N87" s="60"/>
      <c r="O87" s="187">
        <f t="shared" si="19"/>
        <v>0</v>
      </c>
      <c r="P87" s="177"/>
    </row>
    <row r="88" spans="1:16" ht="51.75">
      <c r="A88" s="38"/>
      <c r="B88" s="38" t="str">
        <f t="shared" si="18"/>
        <v>a</v>
      </c>
      <c r="C88" s="66" t="s">
        <v>447</v>
      </c>
      <c r="D88" s="59" t="s">
        <v>448</v>
      </c>
      <c r="E88" s="60">
        <v>5.5</v>
      </c>
      <c r="F88" s="60"/>
      <c r="G88" s="60">
        <v>7787</v>
      </c>
      <c r="H88" s="60">
        <v>4111</v>
      </c>
      <c r="I88" s="186">
        <f t="shared" si="17"/>
        <v>539100</v>
      </c>
      <c r="J88" s="192">
        <v>539100</v>
      </c>
      <c r="K88" s="60"/>
      <c r="L88" s="178">
        <f t="shared" si="20"/>
        <v>0</v>
      </c>
      <c r="M88" s="60">
        <v>0</v>
      </c>
      <c r="N88" s="60"/>
      <c r="O88" s="187">
        <f t="shared" si="19"/>
        <v>-539100</v>
      </c>
      <c r="P88" s="196" t="s">
        <v>1165</v>
      </c>
    </row>
    <row r="89" spans="1:16" hidden="1">
      <c r="A89" s="38" t="s">
        <v>282</v>
      </c>
      <c r="B89" s="38" t="str">
        <f t="shared" si="18"/>
        <v>b</v>
      </c>
      <c r="C89" s="64" t="s">
        <v>450</v>
      </c>
      <c r="D89" s="53" t="s">
        <v>451</v>
      </c>
      <c r="E89" s="54">
        <v>0</v>
      </c>
      <c r="F89" s="54">
        <v>0</v>
      </c>
      <c r="G89" s="54">
        <v>0</v>
      </c>
      <c r="H89" s="54">
        <v>0</v>
      </c>
      <c r="I89" s="180">
        <f t="shared" si="17"/>
        <v>0</v>
      </c>
      <c r="J89" s="54">
        <v>0</v>
      </c>
      <c r="K89" s="54">
        <v>0</v>
      </c>
      <c r="L89" s="178">
        <f t="shared" si="20"/>
        <v>0</v>
      </c>
      <c r="M89" s="54">
        <v>0</v>
      </c>
      <c r="N89" s="54">
        <v>0</v>
      </c>
      <c r="O89" s="181">
        <f t="shared" si="19"/>
        <v>0</v>
      </c>
      <c r="P89" s="177"/>
    </row>
    <row r="90" spans="1:16" hidden="1">
      <c r="A90" s="74" t="s">
        <v>282</v>
      </c>
      <c r="B90" s="38" t="str">
        <f t="shared" si="18"/>
        <v>b</v>
      </c>
      <c r="C90" s="64" t="s">
        <v>452</v>
      </c>
      <c r="D90" s="53" t="s">
        <v>453</v>
      </c>
      <c r="E90" s="54">
        <f>E91+E96+E97</f>
        <v>0</v>
      </c>
      <c r="F90" s="54">
        <f t="shared" ref="F90:N90" si="22">F91+F96+F97</f>
        <v>0</v>
      </c>
      <c r="G90" s="54">
        <f t="shared" si="22"/>
        <v>0</v>
      </c>
      <c r="H90" s="54">
        <f t="shared" si="22"/>
        <v>0</v>
      </c>
      <c r="I90" s="180">
        <f t="shared" si="17"/>
        <v>0</v>
      </c>
      <c r="J90" s="54">
        <f t="shared" si="22"/>
        <v>0</v>
      </c>
      <c r="K90" s="54">
        <f t="shared" si="22"/>
        <v>0</v>
      </c>
      <c r="L90" s="178">
        <f t="shared" si="20"/>
        <v>0</v>
      </c>
      <c r="M90" s="54">
        <f t="shared" si="22"/>
        <v>0</v>
      </c>
      <c r="N90" s="54">
        <f t="shared" si="22"/>
        <v>0</v>
      </c>
      <c r="O90" s="181">
        <f t="shared" si="19"/>
        <v>0</v>
      </c>
      <c r="P90" s="177"/>
    </row>
    <row r="91" spans="1:16" hidden="1">
      <c r="A91" s="38"/>
      <c r="B91" s="38" t="str">
        <f t="shared" si="18"/>
        <v>b</v>
      </c>
      <c r="C91" s="65" t="s">
        <v>454</v>
      </c>
      <c r="D91" s="56" t="s">
        <v>455</v>
      </c>
      <c r="E91" s="57">
        <f>SUM(E92:E95)</f>
        <v>0</v>
      </c>
      <c r="F91" s="57">
        <f t="shared" ref="F91:N91" si="23">SUM(F92:F95)</f>
        <v>0</v>
      </c>
      <c r="G91" s="57">
        <f t="shared" si="23"/>
        <v>0</v>
      </c>
      <c r="H91" s="57">
        <f t="shared" si="23"/>
        <v>0</v>
      </c>
      <c r="I91" s="182">
        <f t="shared" si="17"/>
        <v>0</v>
      </c>
      <c r="J91" s="57">
        <f t="shared" si="23"/>
        <v>0</v>
      </c>
      <c r="K91" s="57">
        <f t="shared" si="23"/>
        <v>0</v>
      </c>
      <c r="L91" s="178">
        <f t="shared" si="20"/>
        <v>0</v>
      </c>
      <c r="M91" s="57">
        <f t="shared" si="23"/>
        <v>0</v>
      </c>
      <c r="N91" s="57">
        <f t="shared" si="23"/>
        <v>0</v>
      </c>
      <c r="O91" s="185">
        <f t="shared" si="19"/>
        <v>0</v>
      </c>
      <c r="P91" s="177"/>
    </row>
    <row r="92" spans="1:16" hidden="1">
      <c r="A92" s="38"/>
      <c r="B92" s="38" t="str">
        <f t="shared" si="18"/>
        <v>b</v>
      </c>
      <c r="C92" s="66" t="s">
        <v>456</v>
      </c>
      <c r="D92" s="59" t="s">
        <v>457</v>
      </c>
      <c r="E92" s="60"/>
      <c r="F92" s="60"/>
      <c r="G92" s="60"/>
      <c r="H92" s="60"/>
      <c r="I92" s="186">
        <f t="shared" si="17"/>
        <v>0</v>
      </c>
      <c r="J92" s="60"/>
      <c r="K92" s="60"/>
      <c r="L92" s="178">
        <f t="shared" si="20"/>
        <v>0</v>
      </c>
      <c r="M92" s="60"/>
      <c r="N92" s="60"/>
      <c r="O92" s="187">
        <f t="shared" si="19"/>
        <v>0</v>
      </c>
      <c r="P92" s="177"/>
    </row>
    <row r="93" spans="1:16" hidden="1">
      <c r="A93" s="38"/>
      <c r="B93" s="38" t="str">
        <f t="shared" si="18"/>
        <v>b</v>
      </c>
      <c r="C93" s="66" t="s">
        <v>458</v>
      </c>
      <c r="D93" s="59" t="s">
        <v>459</v>
      </c>
      <c r="E93" s="60"/>
      <c r="F93" s="60"/>
      <c r="G93" s="60"/>
      <c r="H93" s="60"/>
      <c r="I93" s="186">
        <f t="shared" si="17"/>
        <v>0</v>
      </c>
      <c r="J93" s="60"/>
      <c r="K93" s="60"/>
      <c r="L93" s="178">
        <f t="shared" si="20"/>
        <v>0</v>
      </c>
      <c r="M93" s="60"/>
      <c r="N93" s="60"/>
      <c r="O93" s="187">
        <f t="shared" si="19"/>
        <v>0</v>
      </c>
      <c r="P93" s="177"/>
    </row>
    <row r="94" spans="1:16" hidden="1">
      <c r="A94" s="38"/>
      <c r="B94" s="38" t="str">
        <f t="shared" si="18"/>
        <v>b</v>
      </c>
      <c r="C94" s="66" t="s">
        <v>460</v>
      </c>
      <c r="D94" s="59" t="s">
        <v>461</v>
      </c>
      <c r="E94" s="60"/>
      <c r="F94" s="60"/>
      <c r="G94" s="60"/>
      <c r="H94" s="60"/>
      <c r="I94" s="186">
        <f t="shared" si="17"/>
        <v>0</v>
      </c>
      <c r="J94" s="60"/>
      <c r="K94" s="60"/>
      <c r="L94" s="178">
        <f t="shared" si="20"/>
        <v>0</v>
      </c>
      <c r="M94" s="60"/>
      <c r="N94" s="60"/>
      <c r="O94" s="187">
        <f t="shared" si="19"/>
        <v>0</v>
      </c>
      <c r="P94" s="177"/>
    </row>
    <row r="95" spans="1:16" hidden="1">
      <c r="A95" s="38"/>
      <c r="B95" s="38" t="str">
        <f t="shared" si="18"/>
        <v>b</v>
      </c>
      <c r="C95" s="66" t="s">
        <v>462</v>
      </c>
      <c r="D95" s="59" t="s">
        <v>463</v>
      </c>
      <c r="E95" s="60"/>
      <c r="F95" s="60"/>
      <c r="G95" s="60"/>
      <c r="H95" s="60"/>
      <c r="I95" s="186">
        <f t="shared" si="17"/>
        <v>0</v>
      </c>
      <c r="J95" s="60"/>
      <c r="K95" s="60"/>
      <c r="L95" s="178">
        <f t="shared" si="20"/>
        <v>0</v>
      </c>
      <c r="M95" s="60"/>
      <c r="N95" s="60"/>
      <c r="O95" s="187">
        <f t="shared" si="19"/>
        <v>0</v>
      </c>
      <c r="P95" s="177"/>
    </row>
    <row r="96" spans="1:16" ht="25.5" hidden="1">
      <c r="A96" s="38"/>
      <c r="B96" s="38" t="str">
        <f t="shared" si="18"/>
        <v>b</v>
      </c>
      <c r="C96" s="65" t="s">
        <v>464</v>
      </c>
      <c r="D96" s="56" t="s">
        <v>465</v>
      </c>
      <c r="E96" s="57">
        <v>0</v>
      </c>
      <c r="F96" s="57">
        <v>0</v>
      </c>
      <c r="G96" s="57">
        <v>0</v>
      </c>
      <c r="H96" s="57">
        <v>0</v>
      </c>
      <c r="I96" s="182">
        <f t="shared" si="17"/>
        <v>0</v>
      </c>
      <c r="J96" s="57">
        <v>0</v>
      </c>
      <c r="K96" s="57">
        <v>0</v>
      </c>
      <c r="L96" s="178">
        <f t="shared" si="20"/>
        <v>0</v>
      </c>
      <c r="M96" s="57">
        <v>0</v>
      </c>
      <c r="N96" s="57">
        <v>0</v>
      </c>
      <c r="O96" s="185">
        <f t="shared" si="19"/>
        <v>0</v>
      </c>
      <c r="P96" s="177"/>
    </row>
    <row r="97" spans="1:16" ht="25.5" hidden="1">
      <c r="A97" s="38"/>
      <c r="B97" s="38" t="str">
        <f t="shared" si="18"/>
        <v>b</v>
      </c>
      <c r="C97" s="65" t="s">
        <v>466</v>
      </c>
      <c r="D97" s="56" t="s">
        <v>467</v>
      </c>
      <c r="E97" s="57">
        <v>0</v>
      </c>
      <c r="F97" s="57">
        <v>0</v>
      </c>
      <c r="G97" s="57">
        <v>0</v>
      </c>
      <c r="H97" s="57">
        <v>0</v>
      </c>
      <c r="I97" s="182">
        <f t="shared" si="17"/>
        <v>0</v>
      </c>
      <c r="J97" s="57">
        <v>0</v>
      </c>
      <c r="K97" s="57">
        <v>0</v>
      </c>
      <c r="L97" s="178">
        <f t="shared" si="20"/>
        <v>0</v>
      </c>
      <c r="M97" s="57">
        <v>0</v>
      </c>
      <c r="N97" s="57">
        <v>0</v>
      </c>
      <c r="O97" s="185">
        <f t="shared" si="19"/>
        <v>0</v>
      </c>
      <c r="P97" s="177"/>
    </row>
    <row r="98" spans="1:16" hidden="1">
      <c r="A98" s="74" t="s">
        <v>282</v>
      </c>
      <c r="B98" s="38" t="str">
        <f t="shared" si="18"/>
        <v>b</v>
      </c>
      <c r="C98" s="64" t="s">
        <v>468</v>
      </c>
      <c r="D98" s="53" t="s">
        <v>25</v>
      </c>
      <c r="E98" s="75">
        <f>E99+E102+E105</f>
        <v>0</v>
      </c>
      <c r="F98" s="75">
        <f t="shared" ref="F98:N98" si="24">F99+F102+F105</f>
        <v>0</v>
      </c>
      <c r="G98" s="75">
        <f t="shared" si="24"/>
        <v>0</v>
      </c>
      <c r="H98" s="75">
        <f t="shared" si="24"/>
        <v>0</v>
      </c>
      <c r="I98" s="197">
        <f t="shared" si="17"/>
        <v>0</v>
      </c>
      <c r="J98" s="75">
        <f t="shared" si="24"/>
        <v>0</v>
      </c>
      <c r="K98" s="75">
        <f t="shared" si="24"/>
        <v>0</v>
      </c>
      <c r="L98" s="178">
        <f t="shared" si="20"/>
        <v>0</v>
      </c>
      <c r="M98" s="75">
        <f t="shared" si="24"/>
        <v>0</v>
      </c>
      <c r="N98" s="75">
        <f t="shared" si="24"/>
        <v>0</v>
      </c>
      <c r="O98" s="198">
        <f>O99+O102+O105</f>
        <v>0</v>
      </c>
      <c r="P98" s="177"/>
    </row>
    <row r="99" spans="1:16" hidden="1">
      <c r="A99" s="74"/>
      <c r="B99" s="38" t="str">
        <f t="shared" si="18"/>
        <v>b</v>
      </c>
      <c r="C99" s="65" t="s">
        <v>469</v>
      </c>
      <c r="D99" s="56" t="s">
        <v>470</v>
      </c>
      <c r="E99" s="57">
        <f>SUM(E100:E101)</f>
        <v>0</v>
      </c>
      <c r="F99" s="57">
        <f t="shared" ref="F99:N99" si="25">SUM(F100:F101)</f>
        <v>0</v>
      </c>
      <c r="G99" s="57">
        <f t="shared" si="25"/>
        <v>0</v>
      </c>
      <c r="H99" s="57">
        <f t="shared" si="25"/>
        <v>0</v>
      </c>
      <c r="I99" s="182">
        <f t="shared" si="17"/>
        <v>0</v>
      </c>
      <c r="J99" s="57">
        <f t="shared" si="25"/>
        <v>0</v>
      </c>
      <c r="K99" s="57">
        <f t="shared" si="25"/>
        <v>0</v>
      </c>
      <c r="L99" s="178">
        <f t="shared" si="20"/>
        <v>0</v>
      </c>
      <c r="M99" s="57">
        <f t="shared" si="25"/>
        <v>0</v>
      </c>
      <c r="N99" s="57">
        <f t="shared" si="25"/>
        <v>0</v>
      </c>
      <c r="O99" s="185">
        <f>SUM(O100:O101)</f>
        <v>0</v>
      </c>
      <c r="P99" s="177"/>
    </row>
    <row r="100" spans="1:16" hidden="1">
      <c r="A100" s="74"/>
      <c r="B100" s="38" t="str">
        <f t="shared" si="18"/>
        <v>b</v>
      </c>
      <c r="C100" s="66" t="s">
        <v>471</v>
      </c>
      <c r="D100" s="59" t="s">
        <v>472</v>
      </c>
      <c r="E100" s="60"/>
      <c r="F100" s="60"/>
      <c r="G100" s="60"/>
      <c r="H100" s="60"/>
      <c r="I100" s="186">
        <f t="shared" si="17"/>
        <v>0</v>
      </c>
      <c r="J100" s="60"/>
      <c r="K100" s="60"/>
      <c r="L100" s="178">
        <f t="shared" si="20"/>
        <v>0</v>
      </c>
      <c r="M100" s="60"/>
      <c r="N100" s="60"/>
      <c r="O100" s="187">
        <v>0</v>
      </c>
      <c r="P100" s="177"/>
    </row>
    <row r="101" spans="1:16" hidden="1">
      <c r="A101" s="74"/>
      <c r="B101" s="38" t="str">
        <f t="shared" si="18"/>
        <v>b</v>
      </c>
      <c r="C101" s="66" t="s">
        <v>473</v>
      </c>
      <c r="D101" s="59" t="s">
        <v>474</v>
      </c>
      <c r="E101" s="60"/>
      <c r="F101" s="60"/>
      <c r="G101" s="60"/>
      <c r="H101" s="60"/>
      <c r="I101" s="186">
        <f t="shared" si="17"/>
        <v>0</v>
      </c>
      <c r="J101" s="60"/>
      <c r="K101" s="60"/>
      <c r="L101" s="178">
        <f t="shared" si="20"/>
        <v>0</v>
      </c>
      <c r="M101" s="60"/>
      <c r="N101" s="60"/>
      <c r="O101" s="187">
        <v>0</v>
      </c>
      <c r="P101" s="177"/>
    </row>
    <row r="102" spans="1:16" hidden="1">
      <c r="A102" s="74"/>
      <c r="B102" s="38" t="str">
        <f t="shared" si="18"/>
        <v>b</v>
      </c>
      <c r="C102" s="65" t="s">
        <v>475</v>
      </c>
      <c r="D102" s="56" t="s">
        <v>476</v>
      </c>
      <c r="E102" s="57">
        <f>SUM(E103:E104)</f>
        <v>0</v>
      </c>
      <c r="F102" s="57">
        <f t="shared" ref="F102:N102" si="26">SUM(F103:F104)</f>
        <v>0</v>
      </c>
      <c r="G102" s="57">
        <f t="shared" si="26"/>
        <v>0</v>
      </c>
      <c r="H102" s="57">
        <f t="shared" si="26"/>
        <v>0</v>
      </c>
      <c r="I102" s="182">
        <f t="shared" si="17"/>
        <v>0</v>
      </c>
      <c r="J102" s="57">
        <f t="shared" si="26"/>
        <v>0</v>
      </c>
      <c r="K102" s="57">
        <f t="shared" si="26"/>
        <v>0</v>
      </c>
      <c r="L102" s="178">
        <f t="shared" si="20"/>
        <v>0</v>
      </c>
      <c r="M102" s="57">
        <f t="shared" si="26"/>
        <v>0</v>
      </c>
      <c r="N102" s="57">
        <f t="shared" si="26"/>
        <v>0</v>
      </c>
      <c r="O102" s="185">
        <f>SUM(O103:O104)</f>
        <v>0</v>
      </c>
      <c r="P102" s="177"/>
    </row>
    <row r="103" spans="1:16" hidden="1">
      <c r="A103" s="74"/>
      <c r="B103" s="38" t="str">
        <f t="shared" si="18"/>
        <v>b</v>
      </c>
      <c r="C103" s="66" t="s">
        <v>477</v>
      </c>
      <c r="D103" s="59" t="s">
        <v>478</v>
      </c>
      <c r="E103" s="60"/>
      <c r="F103" s="60"/>
      <c r="G103" s="60"/>
      <c r="H103" s="60"/>
      <c r="I103" s="186">
        <f t="shared" si="17"/>
        <v>0</v>
      </c>
      <c r="J103" s="60"/>
      <c r="K103" s="60"/>
      <c r="L103" s="178">
        <f t="shared" si="20"/>
        <v>0</v>
      </c>
      <c r="M103" s="60"/>
      <c r="N103" s="60"/>
      <c r="O103" s="187">
        <v>0</v>
      </c>
      <c r="P103" s="177"/>
    </row>
    <row r="104" spans="1:16" hidden="1">
      <c r="A104" s="74"/>
      <c r="B104" s="38" t="str">
        <f t="shared" si="18"/>
        <v>b</v>
      </c>
      <c r="C104" s="66" t="s">
        <v>473</v>
      </c>
      <c r="D104" s="59" t="s">
        <v>479</v>
      </c>
      <c r="E104" s="60"/>
      <c r="F104" s="60"/>
      <c r="G104" s="60"/>
      <c r="H104" s="60"/>
      <c r="I104" s="186">
        <f t="shared" si="17"/>
        <v>0</v>
      </c>
      <c r="J104" s="60"/>
      <c r="K104" s="60"/>
      <c r="L104" s="178">
        <f t="shared" si="20"/>
        <v>0</v>
      </c>
      <c r="M104" s="60"/>
      <c r="N104" s="60"/>
      <c r="O104" s="187">
        <v>0</v>
      </c>
      <c r="P104" s="177"/>
    </row>
    <row r="105" spans="1:16" hidden="1">
      <c r="A105" s="74"/>
      <c r="B105" s="38" t="str">
        <f t="shared" si="18"/>
        <v>b</v>
      </c>
      <c r="C105" s="65" t="s">
        <v>480</v>
      </c>
      <c r="D105" s="56" t="s">
        <v>481</v>
      </c>
      <c r="E105" s="57">
        <v>0</v>
      </c>
      <c r="F105" s="57">
        <v>0</v>
      </c>
      <c r="G105" s="57">
        <v>0</v>
      </c>
      <c r="H105" s="57">
        <v>0</v>
      </c>
      <c r="I105" s="182">
        <f t="shared" si="17"/>
        <v>0</v>
      </c>
      <c r="J105" s="57">
        <v>0</v>
      </c>
      <c r="K105" s="57">
        <v>0</v>
      </c>
      <c r="L105" s="178">
        <f t="shared" si="20"/>
        <v>0</v>
      </c>
      <c r="M105" s="57">
        <v>0</v>
      </c>
      <c r="N105" s="57">
        <v>0</v>
      </c>
      <c r="O105" s="185">
        <v>0</v>
      </c>
      <c r="P105" s="177"/>
    </row>
    <row r="106" spans="1:16" hidden="1">
      <c r="A106" s="74" t="s">
        <v>282</v>
      </c>
      <c r="B106" s="38" t="str">
        <f t="shared" si="18"/>
        <v>b</v>
      </c>
      <c r="C106" s="64">
        <v>2.6</v>
      </c>
      <c r="D106" s="53" t="s">
        <v>26</v>
      </c>
      <c r="E106" s="54">
        <f>E107+E110+E113</f>
        <v>0</v>
      </c>
      <c r="F106" s="54">
        <f t="shared" ref="F106:N106" si="27">F107+F110+F113</f>
        <v>0</v>
      </c>
      <c r="G106" s="54">
        <f t="shared" si="27"/>
        <v>0</v>
      </c>
      <c r="H106" s="54">
        <f t="shared" si="27"/>
        <v>0</v>
      </c>
      <c r="I106" s="180">
        <f t="shared" si="17"/>
        <v>0</v>
      </c>
      <c r="J106" s="54">
        <f t="shared" si="27"/>
        <v>0</v>
      </c>
      <c r="K106" s="54">
        <f t="shared" si="27"/>
        <v>0</v>
      </c>
      <c r="L106" s="178">
        <f t="shared" si="20"/>
        <v>0</v>
      </c>
      <c r="M106" s="54">
        <f t="shared" si="27"/>
        <v>0</v>
      </c>
      <c r="N106" s="54">
        <f t="shared" si="27"/>
        <v>0</v>
      </c>
      <c r="O106" s="181">
        <f t="shared" si="19"/>
        <v>0</v>
      </c>
      <c r="P106" s="177"/>
    </row>
    <row r="107" spans="1:16" ht="25.5" hidden="1">
      <c r="A107" s="38"/>
      <c r="B107" s="38" t="str">
        <f t="shared" si="18"/>
        <v>b</v>
      </c>
      <c r="C107" s="65" t="s">
        <v>482</v>
      </c>
      <c r="D107" s="56" t="s">
        <v>483</v>
      </c>
      <c r="E107" s="57">
        <f>SUM(E108:E109)</f>
        <v>0</v>
      </c>
      <c r="F107" s="57">
        <f t="shared" ref="F107:N107" si="28">SUM(F108:F109)</f>
        <v>0</v>
      </c>
      <c r="G107" s="57">
        <f t="shared" si="28"/>
        <v>0</v>
      </c>
      <c r="H107" s="57">
        <f t="shared" si="28"/>
        <v>0</v>
      </c>
      <c r="I107" s="182">
        <f t="shared" si="17"/>
        <v>0</v>
      </c>
      <c r="J107" s="57">
        <f t="shared" si="28"/>
        <v>0</v>
      </c>
      <c r="K107" s="57">
        <f t="shared" si="28"/>
        <v>0</v>
      </c>
      <c r="L107" s="178">
        <f t="shared" si="20"/>
        <v>0</v>
      </c>
      <c r="M107" s="57">
        <f t="shared" si="28"/>
        <v>0</v>
      </c>
      <c r="N107" s="57">
        <f t="shared" si="28"/>
        <v>0</v>
      </c>
      <c r="O107" s="185">
        <f t="shared" si="19"/>
        <v>0</v>
      </c>
      <c r="P107" s="177"/>
    </row>
    <row r="108" spans="1:16" hidden="1">
      <c r="A108" s="38"/>
      <c r="B108" s="38" t="str">
        <f t="shared" si="18"/>
        <v>b</v>
      </c>
      <c r="C108" s="66" t="s">
        <v>484</v>
      </c>
      <c r="D108" s="59" t="s">
        <v>485</v>
      </c>
      <c r="E108" s="60"/>
      <c r="F108" s="60"/>
      <c r="G108" s="60"/>
      <c r="H108" s="60"/>
      <c r="I108" s="186">
        <f t="shared" si="17"/>
        <v>0</v>
      </c>
      <c r="J108" s="60"/>
      <c r="K108" s="60"/>
      <c r="L108" s="178">
        <f t="shared" si="20"/>
        <v>0</v>
      </c>
      <c r="M108" s="60"/>
      <c r="N108" s="60"/>
      <c r="O108" s="187">
        <f t="shared" si="19"/>
        <v>0</v>
      </c>
      <c r="P108" s="177"/>
    </row>
    <row r="109" spans="1:16" hidden="1">
      <c r="A109" s="38"/>
      <c r="B109" s="38" t="str">
        <f t="shared" si="18"/>
        <v>b</v>
      </c>
      <c r="C109" s="66" t="s">
        <v>486</v>
      </c>
      <c r="D109" s="59" t="s">
        <v>487</v>
      </c>
      <c r="E109" s="60"/>
      <c r="F109" s="60"/>
      <c r="G109" s="60"/>
      <c r="H109" s="60"/>
      <c r="I109" s="186">
        <f t="shared" si="17"/>
        <v>0</v>
      </c>
      <c r="J109" s="60"/>
      <c r="K109" s="60"/>
      <c r="L109" s="178">
        <f t="shared" si="20"/>
        <v>0</v>
      </c>
      <c r="M109" s="60"/>
      <c r="N109" s="60"/>
      <c r="O109" s="187">
        <f t="shared" si="19"/>
        <v>0</v>
      </c>
      <c r="P109" s="177"/>
    </row>
    <row r="110" spans="1:16" hidden="1">
      <c r="A110" s="38"/>
      <c r="B110" s="38" t="str">
        <f t="shared" si="18"/>
        <v>b</v>
      </c>
      <c r="C110" s="65" t="s">
        <v>488</v>
      </c>
      <c r="D110" s="56" t="s">
        <v>489</v>
      </c>
      <c r="E110" s="57">
        <f>SUM(E111:E112)</f>
        <v>0</v>
      </c>
      <c r="F110" s="57">
        <f t="shared" ref="F110:N110" si="29">SUM(F111:F112)</f>
        <v>0</v>
      </c>
      <c r="G110" s="57">
        <f t="shared" si="29"/>
        <v>0</v>
      </c>
      <c r="H110" s="57">
        <f t="shared" si="29"/>
        <v>0</v>
      </c>
      <c r="I110" s="182">
        <f t="shared" si="17"/>
        <v>0</v>
      </c>
      <c r="J110" s="57">
        <f t="shared" si="29"/>
        <v>0</v>
      </c>
      <c r="K110" s="57">
        <f t="shared" si="29"/>
        <v>0</v>
      </c>
      <c r="L110" s="178">
        <f t="shared" si="20"/>
        <v>0</v>
      </c>
      <c r="M110" s="57">
        <f t="shared" si="29"/>
        <v>0</v>
      </c>
      <c r="N110" s="57">
        <f t="shared" si="29"/>
        <v>0</v>
      </c>
      <c r="O110" s="185">
        <f t="shared" si="19"/>
        <v>0</v>
      </c>
      <c r="P110" s="177"/>
    </row>
    <row r="111" spans="1:16" hidden="1">
      <c r="A111" s="38"/>
      <c r="B111" s="38" t="str">
        <f t="shared" si="18"/>
        <v>b</v>
      </c>
      <c r="C111" s="66" t="s">
        <v>490</v>
      </c>
      <c r="D111" s="59" t="s">
        <v>485</v>
      </c>
      <c r="E111" s="60"/>
      <c r="F111" s="60"/>
      <c r="G111" s="60"/>
      <c r="H111" s="60"/>
      <c r="I111" s="186">
        <f t="shared" si="17"/>
        <v>0</v>
      </c>
      <c r="J111" s="60"/>
      <c r="K111" s="60"/>
      <c r="L111" s="178">
        <f t="shared" si="20"/>
        <v>0</v>
      </c>
      <c r="M111" s="60"/>
      <c r="N111" s="60"/>
      <c r="O111" s="187">
        <f t="shared" si="19"/>
        <v>0</v>
      </c>
      <c r="P111" s="177"/>
    </row>
    <row r="112" spans="1:16" hidden="1">
      <c r="A112" s="38"/>
      <c r="B112" s="38" t="str">
        <f t="shared" si="18"/>
        <v>b</v>
      </c>
      <c r="C112" s="66" t="s">
        <v>491</v>
      </c>
      <c r="D112" s="59" t="s">
        <v>487</v>
      </c>
      <c r="E112" s="60"/>
      <c r="F112" s="60"/>
      <c r="G112" s="60"/>
      <c r="H112" s="60"/>
      <c r="I112" s="186">
        <f t="shared" si="17"/>
        <v>0</v>
      </c>
      <c r="J112" s="60"/>
      <c r="K112" s="60"/>
      <c r="L112" s="178">
        <f t="shared" si="20"/>
        <v>0</v>
      </c>
      <c r="M112" s="60"/>
      <c r="N112" s="60"/>
      <c r="O112" s="187">
        <f t="shared" si="19"/>
        <v>0</v>
      </c>
      <c r="P112" s="177"/>
    </row>
    <row r="113" spans="1:16" ht="25.5" hidden="1">
      <c r="A113" s="38"/>
      <c r="B113" s="38" t="str">
        <f t="shared" si="18"/>
        <v>b</v>
      </c>
      <c r="C113" s="65" t="s">
        <v>492</v>
      </c>
      <c r="D113" s="56" t="s">
        <v>493</v>
      </c>
      <c r="E113" s="57">
        <f>E114+E130</f>
        <v>0</v>
      </c>
      <c r="F113" s="57">
        <f t="shared" ref="F113:N113" si="30">F114+F130</f>
        <v>0</v>
      </c>
      <c r="G113" s="57">
        <f t="shared" si="30"/>
        <v>0</v>
      </c>
      <c r="H113" s="57">
        <f t="shared" si="30"/>
        <v>0</v>
      </c>
      <c r="I113" s="182">
        <f t="shared" si="17"/>
        <v>0</v>
      </c>
      <c r="J113" s="57">
        <f t="shared" si="30"/>
        <v>0</v>
      </c>
      <c r="K113" s="57">
        <f t="shared" si="30"/>
        <v>0</v>
      </c>
      <c r="L113" s="178">
        <f t="shared" si="20"/>
        <v>0</v>
      </c>
      <c r="M113" s="57">
        <f t="shared" si="30"/>
        <v>0</v>
      </c>
      <c r="N113" s="57">
        <f t="shared" si="30"/>
        <v>0</v>
      </c>
      <c r="O113" s="185">
        <f t="shared" si="19"/>
        <v>0</v>
      </c>
      <c r="P113" s="177"/>
    </row>
    <row r="114" spans="1:16" hidden="1">
      <c r="A114" s="38"/>
      <c r="B114" s="38" t="str">
        <f t="shared" si="18"/>
        <v>b</v>
      </c>
      <c r="C114" s="66" t="s">
        <v>494</v>
      </c>
      <c r="D114" s="59" t="s">
        <v>485</v>
      </c>
      <c r="E114" s="60">
        <f>E115+E118+E123</f>
        <v>0</v>
      </c>
      <c r="F114" s="60">
        <f t="shared" ref="F114:N114" si="31">F115+F118+F123</f>
        <v>0</v>
      </c>
      <c r="G114" s="60">
        <f t="shared" si="31"/>
        <v>0</v>
      </c>
      <c r="H114" s="60">
        <f t="shared" si="31"/>
        <v>0</v>
      </c>
      <c r="I114" s="186">
        <f t="shared" si="17"/>
        <v>0</v>
      </c>
      <c r="J114" s="60">
        <f t="shared" si="31"/>
        <v>0</v>
      </c>
      <c r="K114" s="60">
        <f t="shared" si="31"/>
        <v>0</v>
      </c>
      <c r="L114" s="178">
        <f t="shared" si="20"/>
        <v>0</v>
      </c>
      <c r="M114" s="60">
        <f t="shared" si="31"/>
        <v>0</v>
      </c>
      <c r="N114" s="60">
        <f t="shared" si="31"/>
        <v>0</v>
      </c>
      <c r="O114" s="187">
        <f t="shared" si="19"/>
        <v>0</v>
      </c>
      <c r="P114" s="177"/>
    </row>
    <row r="115" spans="1:16" hidden="1">
      <c r="A115" s="38"/>
      <c r="B115" s="38" t="str">
        <f t="shared" si="18"/>
        <v>b</v>
      </c>
      <c r="C115" s="76" t="s">
        <v>495</v>
      </c>
      <c r="D115" s="77" t="s">
        <v>496</v>
      </c>
      <c r="E115" s="78">
        <f>E116+E117</f>
        <v>0</v>
      </c>
      <c r="F115" s="78">
        <f t="shared" ref="F115:N115" si="32">F116+F117</f>
        <v>0</v>
      </c>
      <c r="G115" s="78">
        <f t="shared" si="32"/>
        <v>0</v>
      </c>
      <c r="H115" s="78">
        <f t="shared" si="32"/>
        <v>0</v>
      </c>
      <c r="I115" s="188">
        <f t="shared" si="17"/>
        <v>0</v>
      </c>
      <c r="J115" s="78">
        <f t="shared" si="32"/>
        <v>0</v>
      </c>
      <c r="K115" s="78">
        <f t="shared" si="32"/>
        <v>0</v>
      </c>
      <c r="L115" s="178">
        <f t="shared" si="20"/>
        <v>0</v>
      </c>
      <c r="M115" s="78">
        <f t="shared" si="32"/>
        <v>0</v>
      </c>
      <c r="N115" s="78">
        <f t="shared" si="32"/>
        <v>0</v>
      </c>
      <c r="O115" s="199">
        <f>O116+O117</f>
        <v>0</v>
      </c>
      <c r="P115" s="177"/>
    </row>
    <row r="116" spans="1:16" hidden="1">
      <c r="A116" s="38"/>
      <c r="B116" s="38" t="str">
        <f t="shared" si="18"/>
        <v>b</v>
      </c>
      <c r="C116" s="79" t="s">
        <v>497</v>
      </c>
      <c r="D116" s="80" t="s">
        <v>498</v>
      </c>
      <c r="E116" s="81"/>
      <c r="F116" s="81"/>
      <c r="G116" s="81"/>
      <c r="H116" s="81"/>
      <c r="I116" s="200">
        <f t="shared" si="17"/>
        <v>0</v>
      </c>
      <c r="J116" s="81"/>
      <c r="K116" s="81"/>
      <c r="L116" s="178">
        <f t="shared" si="20"/>
        <v>0</v>
      </c>
      <c r="M116" s="81"/>
      <c r="N116" s="81"/>
      <c r="O116" s="201">
        <v>0</v>
      </c>
      <c r="P116" s="177"/>
    </row>
    <row r="117" spans="1:16" ht="22.5" hidden="1">
      <c r="A117" s="38"/>
      <c r="B117" s="38" t="str">
        <f t="shared" si="18"/>
        <v>b</v>
      </c>
      <c r="C117" s="79" t="s">
        <v>499</v>
      </c>
      <c r="D117" s="80" t="s">
        <v>500</v>
      </c>
      <c r="E117" s="81"/>
      <c r="F117" s="81"/>
      <c r="G117" s="81"/>
      <c r="H117" s="81"/>
      <c r="I117" s="200">
        <f t="shared" si="17"/>
        <v>0</v>
      </c>
      <c r="J117" s="81"/>
      <c r="K117" s="81"/>
      <c r="L117" s="178">
        <f t="shared" si="20"/>
        <v>0</v>
      </c>
      <c r="M117" s="81"/>
      <c r="N117" s="81"/>
      <c r="O117" s="201">
        <v>0</v>
      </c>
      <c r="P117" s="177"/>
    </row>
    <row r="118" spans="1:16" ht="25.5" hidden="1">
      <c r="A118" s="38"/>
      <c r="B118" s="38" t="str">
        <f t="shared" si="18"/>
        <v>b</v>
      </c>
      <c r="C118" s="76" t="s">
        <v>501</v>
      </c>
      <c r="D118" s="77" t="s">
        <v>502</v>
      </c>
      <c r="E118" s="78">
        <f>E119+E122</f>
        <v>0</v>
      </c>
      <c r="F118" s="78">
        <f t="shared" ref="F118:N118" si="33">F119+F122</f>
        <v>0</v>
      </c>
      <c r="G118" s="78">
        <f t="shared" si="33"/>
        <v>0</v>
      </c>
      <c r="H118" s="78">
        <f t="shared" si="33"/>
        <v>0</v>
      </c>
      <c r="I118" s="188">
        <f t="shared" si="17"/>
        <v>0</v>
      </c>
      <c r="J118" s="78">
        <f t="shared" si="33"/>
        <v>0</v>
      </c>
      <c r="K118" s="78">
        <f t="shared" si="33"/>
        <v>0</v>
      </c>
      <c r="L118" s="178">
        <f t="shared" si="20"/>
        <v>0</v>
      </c>
      <c r="M118" s="78">
        <f t="shared" si="33"/>
        <v>0</v>
      </c>
      <c r="N118" s="78">
        <f t="shared" si="33"/>
        <v>0</v>
      </c>
      <c r="O118" s="199"/>
      <c r="P118" s="177"/>
    </row>
    <row r="119" spans="1:16" ht="22.5" hidden="1">
      <c r="A119" s="38"/>
      <c r="B119" s="38" t="str">
        <f t="shared" si="18"/>
        <v>b</v>
      </c>
      <c r="C119" s="79" t="s">
        <v>503</v>
      </c>
      <c r="D119" s="80" t="s">
        <v>504</v>
      </c>
      <c r="E119" s="81">
        <f>E120+E121</f>
        <v>0</v>
      </c>
      <c r="F119" s="81">
        <f t="shared" ref="F119:N119" si="34">F120+F121</f>
        <v>0</v>
      </c>
      <c r="G119" s="81">
        <f t="shared" si="34"/>
        <v>0</v>
      </c>
      <c r="H119" s="81">
        <f t="shared" si="34"/>
        <v>0</v>
      </c>
      <c r="I119" s="200">
        <f t="shared" si="17"/>
        <v>0</v>
      </c>
      <c r="J119" s="81">
        <f t="shared" si="34"/>
        <v>0</v>
      </c>
      <c r="K119" s="81">
        <f t="shared" si="34"/>
        <v>0</v>
      </c>
      <c r="L119" s="178">
        <f t="shared" si="20"/>
        <v>0</v>
      </c>
      <c r="M119" s="81">
        <f t="shared" si="34"/>
        <v>0</v>
      </c>
      <c r="N119" s="81">
        <f t="shared" si="34"/>
        <v>0</v>
      </c>
      <c r="O119" s="201"/>
      <c r="P119" s="177"/>
    </row>
    <row r="120" spans="1:16" hidden="1">
      <c r="A120" s="38"/>
      <c r="B120" s="38" t="str">
        <f t="shared" si="18"/>
        <v>b</v>
      </c>
      <c r="C120" s="82" t="s">
        <v>505</v>
      </c>
      <c r="D120" s="83" t="s">
        <v>506</v>
      </c>
      <c r="E120" s="84"/>
      <c r="F120" s="84"/>
      <c r="G120" s="84"/>
      <c r="H120" s="84"/>
      <c r="I120" s="200">
        <f t="shared" si="17"/>
        <v>0</v>
      </c>
      <c r="J120" s="84"/>
      <c r="K120" s="84"/>
      <c r="L120" s="178">
        <f t="shared" si="20"/>
        <v>0</v>
      </c>
      <c r="M120" s="84"/>
      <c r="N120" s="84"/>
      <c r="O120" s="202"/>
      <c r="P120" s="177"/>
    </row>
    <row r="121" spans="1:16" hidden="1">
      <c r="A121" s="38"/>
      <c r="B121" s="38" t="str">
        <f t="shared" si="18"/>
        <v>b</v>
      </c>
      <c r="C121" s="82" t="s">
        <v>507</v>
      </c>
      <c r="D121" s="83" t="s">
        <v>508</v>
      </c>
      <c r="E121" s="84"/>
      <c r="F121" s="84"/>
      <c r="G121" s="84"/>
      <c r="H121" s="84"/>
      <c r="I121" s="200">
        <f t="shared" si="17"/>
        <v>0</v>
      </c>
      <c r="J121" s="84"/>
      <c r="K121" s="84"/>
      <c r="L121" s="178">
        <f t="shared" si="20"/>
        <v>0</v>
      </c>
      <c r="M121" s="84"/>
      <c r="N121" s="84"/>
      <c r="O121" s="202"/>
      <c r="P121" s="177"/>
    </row>
    <row r="122" spans="1:16" ht="22.5" hidden="1">
      <c r="A122" s="38"/>
      <c r="B122" s="38" t="str">
        <f t="shared" si="18"/>
        <v>b</v>
      </c>
      <c r="C122" s="79" t="s">
        <v>509</v>
      </c>
      <c r="D122" s="80" t="s">
        <v>510</v>
      </c>
      <c r="E122" s="81">
        <v>0</v>
      </c>
      <c r="F122" s="81">
        <v>0</v>
      </c>
      <c r="G122" s="81">
        <v>0</v>
      </c>
      <c r="H122" s="81">
        <v>0</v>
      </c>
      <c r="I122" s="200">
        <f t="shared" si="17"/>
        <v>0</v>
      </c>
      <c r="J122" s="81">
        <v>0</v>
      </c>
      <c r="K122" s="81">
        <v>0</v>
      </c>
      <c r="L122" s="178">
        <f t="shared" si="20"/>
        <v>0</v>
      </c>
      <c r="M122" s="81">
        <v>0</v>
      </c>
      <c r="N122" s="81">
        <v>0</v>
      </c>
      <c r="O122" s="201"/>
      <c r="P122" s="177"/>
    </row>
    <row r="123" spans="1:16" ht="25.5" hidden="1">
      <c r="A123" s="38"/>
      <c r="B123" s="38" t="str">
        <f t="shared" si="18"/>
        <v>b</v>
      </c>
      <c r="C123" s="76" t="s">
        <v>511</v>
      </c>
      <c r="D123" s="77" t="s">
        <v>512</v>
      </c>
      <c r="E123" s="78">
        <f>E124+E129</f>
        <v>0</v>
      </c>
      <c r="F123" s="78">
        <f t="shared" ref="F123:N123" si="35">F124+F129</f>
        <v>0</v>
      </c>
      <c r="G123" s="78">
        <f t="shared" si="35"/>
        <v>0</v>
      </c>
      <c r="H123" s="78">
        <f t="shared" si="35"/>
        <v>0</v>
      </c>
      <c r="I123" s="188">
        <f t="shared" si="17"/>
        <v>0</v>
      </c>
      <c r="J123" s="78">
        <f t="shared" si="35"/>
        <v>0</v>
      </c>
      <c r="K123" s="78">
        <f t="shared" si="35"/>
        <v>0</v>
      </c>
      <c r="L123" s="178">
        <f t="shared" si="20"/>
        <v>0</v>
      </c>
      <c r="M123" s="78">
        <f t="shared" si="35"/>
        <v>0</v>
      </c>
      <c r="N123" s="78">
        <f t="shared" si="35"/>
        <v>0</v>
      </c>
      <c r="O123" s="199"/>
      <c r="P123" s="177"/>
    </row>
    <row r="124" spans="1:16" ht="22.5" hidden="1">
      <c r="A124" s="38"/>
      <c r="B124" s="38" t="str">
        <f t="shared" si="18"/>
        <v>b</v>
      </c>
      <c r="C124" s="79" t="s">
        <v>513</v>
      </c>
      <c r="D124" s="80" t="s">
        <v>514</v>
      </c>
      <c r="E124" s="81">
        <f>E125+E126+E127+E128</f>
        <v>0</v>
      </c>
      <c r="F124" s="81">
        <f t="shared" ref="F124:N124" si="36">F125+F126+F127+F128</f>
        <v>0</v>
      </c>
      <c r="G124" s="81">
        <f t="shared" si="36"/>
        <v>0</v>
      </c>
      <c r="H124" s="81">
        <f t="shared" si="36"/>
        <v>0</v>
      </c>
      <c r="I124" s="200">
        <f t="shared" si="17"/>
        <v>0</v>
      </c>
      <c r="J124" s="81">
        <f t="shared" si="36"/>
        <v>0</v>
      </c>
      <c r="K124" s="81">
        <f t="shared" si="36"/>
        <v>0</v>
      </c>
      <c r="L124" s="178">
        <f t="shared" si="20"/>
        <v>0</v>
      </c>
      <c r="M124" s="81">
        <f t="shared" si="36"/>
        <v>0</v>
      </c>
      <c r="N124" s="81">
        <f t="shared" si="36"/>
        <v>0</v>
      </c>
      <c r="O124" s="201"/>
      <c r="P124" s="177"/>
    </row>
    <row r="125" spans="1:16" hidden="1">
      <c r="A125" s="38"/>
      <c r="B125" s="38" t="str">
        <f t="shared" si="18"/>
        <v>b</v>
      </c>
      <c r="C125" s="82" t="s">
        <v>515</v>
      </c>
      <c r="D125" s="83" t="s">
        <v>516</v>
      </c>
      <c r="E125" s="84"/>
      <c r="F125" s="84"/>
      <c r="G125" s="84"/>
      <c r="H125" s="84"/>
      <c r="I125" s="200">
        <f t="shared" si="17"/>
        <v>0</v>
      </c>
      <c r="J125" s="84"/>
      <c r="K125" s="84"/>
      <c r="L125" s="178">
        <f t="shared" si="20"/>
        <v>0</v>
      </c>
      <c r="M125" s="84"/>
      <c r="N125" s="84"/>
      <c r="O125" s="202"/>
      <c r="P125" s="177"/>
    </row>
    <row r="126" spans="1:16" hidden="1">
      <c r="A126" s="38"/>
      <c r="B126" s="38" t="str">
        <f t="shared" si="18"/>
        <v>b</v>
      </c>
      <c r="C126" s="82" t="s">
        <v>517</v>
      </c>
      <c r="D126" s="83" t="s">
        <v>518</v>
      </c>
      <c r="E126" s="84"/>
      <c r="F126" s="84"/>
      <c r="G126" s="84"/>
      <c r="H126" s="84"/>
      <c r="I126" s="200">
        <f t="shared" si="17"/>
        <v>0</v>
      </c>
      <c r="J126" s="84"/>
      <c r="K126" s="84"/>
      <c r="L126" s="178">
        <f t="shared" si="20"/>
        <v>0</v>
      </c>
      <c r="M126" s="84"/>
      <c r="N126" s="84"/>
      <c r="O126" s="202"/>
      <c r="P126" s="177"/>
    </row>
    <row r="127" spans="1:16" hidden="1">
      <c r="A127" s="38"/>
      <c r="B127" s="38" t="str">
        <f t="shared" si="18"/>
        <v>b</v>
      </c>
      <c r="C127" s="82" t="s">
        <v>519</v>
      </c>
      <c r="D127" s="83" t="s">
        <v>506</v>
      </c>
      <c r="E127" s="84"/>
      <c r="F127" s="84"/>
      <c r="G127" s="84"/>
      <c r="H127" s="84"/>
      <c r="I127" s="200">
        <f t="shared" si="17"/>
        <v>0</v>
      </c>
      <c r="J127" s="84"/>
      <c r="K127" s="84"/>
      <c r="L127" s="178">
        <f t="shared" si="20"/>
        <v>0</v>
      </c>
      <c r="M127" s="84"/>
      <c r="N127" s="84"/>
      <c r="O127" s="202"/>
      <c r="P127" s="177"/>
    </row>
    <row r="128" spans="1:16" hidden="1">
      <c r="A128" s="38"/>
      <c r="B128" s="38" t="str">
        <f t="shared" si="18"/>
        <v>b</v>
      </c>
      <c r="C128" s="82" t="s">
        <v>520</v>
      </c>
      <c r="D128" s="83" t="s">
        <v>508</v>
      </c>
      <c r="E128" s="84"/>
      <c r="F128" s="84"/>
      <c r="G128" s="84"/>
      <c r="H128" s="84"/>
      <c r="I128" s="200">
        <f t="shared" si="17"/>
        <v>0</v>
      </c>
      <c r="J128" s="84"/>
      <c r="K128" s="84"/>
      <c r="L128" s="178">
        <f t="shared" si="20"/>
        <v>0</v>
      </c>
      <c r="M128" s="84"/>
      <c r="N128" s="84"/>
      <c r="O128" s="202"/>
      <c r="P128" s="177"/>
    </row>
    <row r="129" spans="1:16" ht="22.5" hidden="1">
      <c r="A129" s="38"/>
      <c r="B129" s="38" t="str">
        <f t="shared" si="18"/>
        <v>b</v>
      </c>
      <c r="C129" s="79" t="s">
        <v>521</v>
      </c>
      <c r="D129" s="80" t="s">
        <v>522</v>
      </c>
      <c r="E129" s="81">
        <v>0</v>
      </c>
      <c r="F129" s="81">
        <v>0</v>
      </c>
      <c r="G129" s="81">
        <v>0</v>
      </c>
      <c r="H129" s="81">
        <v>0</v>
      </c>
      <c r="I129" s="200">
        <f t="shared" si="17"/>
        <v>0</v>
      </c>
      <c r="J129" s="81">
        <v>0</v>
      </c>
      <c r="K129" s="81">
        <v>0</v>
      </c>
      <c r="L129" s="178">
        <f t="shared" si="20"/>
        <v>0</v>
      </c>
      <c r="M129" s="81">
        <v>0</v>
      </c>
      <c r="N129" s="81">
        <v>0</v>
      </c>
      <c r="O129" s="201"/>
      <c r="P129" s="177"/>
    </row>
    <row r="130" spans="1:16" hidden="1">
      <c r="A130" s="38"/>
      <c r="B130" s="38" t="str">
        <f t="shared" si="18"/>
        <v>b</v>
      </c>
      <c r="C130" s="66" t="s">
        <v>523</v>
      </c>
      <c r="D130" s="59" t="s">
        <v>487</v>
      </c>
      <c r="E130" s="60">
        <f>E131+E134+E140</f>
        <v>0</v>
      </c>
      <c r="F130" s="60">
        <f t="shared" ref="F130:N130" si="37">F131+F134+F140</f>
        <v>0</v>
      </c>
      <c r="G130" s="60">
        <f t="shared" si="37"/>
        <v>0</v>
      </c>
      <c r="H130" s="60">
        <f t="shared" si="37"/>
        <v>0</v>
      </c>
      <c r="I130" s="186">
        <f t="shared" si="17"/>
        <v>0</v>
      </c>
      <c r="J130" s="60">
        <f t="shared" si="37"/>
        <v>0</v>
      </c>
      <c r="K130" s="60">
        <f t="shared" si="37"/>
        <v>0</v>
      </c>
      <c r="L130" s="178">
        <f t="shared" si="20"/>
        <v>0</v>
      </c>
      <c r="M130" s="60">
        <f t="shared" si="37"/>
        <v>0</v>
      </c>
      <c r="N130" s="60">
        <f t="shared" si="37"/>
        <v>0</v>
      </c>
      <c r="O130" s="187">
        <f t="shared" si="19"/>
        <v>0</v>
      </c>
      <c r="P130" s="177"/>
    </row>
    <row r="131" spans="1:16" hidden="1">
      <c r="A131" s="38"/>
      <c r="B131" s="38" t="str">
        <f t="shared" si="18"/>
        <v>b</v>
      </c>
      <c r="C131" s="76" t="s">
        <v>524</v>
      </c>
      <c r="D131" s="77" t="s">
        <v>496</v>
      </c>
      <c r="E131" s="78">
        <f>E132+E133</f>
        <v>0</v>
      </c>
      <c r="F131" s="78">
        <f t="shared" ref="F131:N131" si="38">F132+F133</f>
        <v>0</v>
      </c>
      <c r="G131" s="78">
        <f t="shared" si="38"/>
        <v>0</v>
      </c>
      <c r="H131" s="78">
        <f t="shared" si="38"/>
        <v>0</v>
      </c>
      <c r="I131" s="188">
        <f t="shared" si="17"/>
        <v>0</v>
      </c>
      <c r="J131" s="78">
        <f t="shared" si="38"/>
        <v>0</v>
      </c>
      <c r="K131" s="78">
        <f t="shared" si="38"/>
        <v>0</v>
      </c>
      <c r="L131" s="178">
        <f t="shared" si="20"/>
        <v>0</v>
      </c>
      <c r="M131" s="78">
        <f t="shared" si="38"/>
        <v>0</v>
      </c>
      <c r="N131" s="78">
        <f t="shared" si="38"/>
        <v>0</v>
      </c>
      <c r="O131" s="199"/>
      <c r="P131" s="177"/>
    </row>
    <row r="132" spans="1:16" hidden="1">
      <c r="A132" s="38"/>
      <c r="B132" s="38" t="str">
        <f t="shared" si="18"/>
        <v>b</v>
      </c>
      <c r="C132" s="79" t="s">
        <v>525</v>
      </c>
      <c r="D132" s="80" t="s">
        <v>498</v>
      </c>
      <c r="E132" s="81"/>
      <c r="F132" s="81"/>
      <c r="G132" s="81"/>
      <c r="H132" s="81"/>
      <c r="I132" s="200">
        <f t="shared" si="17"/>
        <v>0</v>
      </c>
      <c r="J132" s="81"/>
      <c r="K132" s="81"/>
      <c r="L132" s="178">
        <f t="shared" si="20"/>
        <v>0</v>
      </c>
      <c r="M132" s="81"/>
      <c r="N132" s="81"/>
      <c r="O132" s="201"/>
      <c r="P132" s="177"/>
    </row>
    <row r="133" spans="1:16" ht="22.5" hidden="1">
      <c r="A133" s="38"/>
      <c r="B133" s="38" t="str">
        <f t="shared" si="18"/>
        <v>b</v>
      </c>
      <c r="C133" s="79" t="s">
        <v>526</v>
      </c>
      <c r="D133" s="80" t="s">
        <v>500</v>
      </c>
      <c r="E133" s="81"/>
      <c r="F133" s="81"/>
      <c r="G133" s="81"/>
      <c r="H133" s="81"/>
      <c r="I133" s="200">
        <f t="shared" ref="I133:I196" si="39">J133+K133</f>
        <v>0</v>
      </c>
      <c r="J133" s="81"/>
      <c r="K133" s="81"/>
      <c r="L133" s="178">
        <f t="shared" si="20"/>
        <v>0</v>
      </c>
      <c r="M133" s="81"/>
      <c r="N133" s="81"/>
      <c r="O133" s="201"/>
      <c r="P133" s="177"/>
    </row>
    <row r="134" spans="1:16" ht="25.5" hidden="1">
      <c r="A134" s="38"/>
      <c r="B134" s="38" t="str">
        <f t="shared" ref="B134:B197" si="40">IF(OR(E134&lt;&gt;0,F134&lt;&gt;0,G134&lt;&gt;0,H134&lt;&gt;0,I134&lt;&gt;0,L134&lt;&gt;0),"a","b")</f>
        <v>b</v>
      </c>
      <c r="C134" s="76" t="s">
        <v>527</v>
      </c>
      <c r="D134" s="77" t="s">
        <v>502</v>
      </c>
      <c r="E134" s="78">
        <f>E135+E139</f>
        <v>0</v>
      </c>
      <c r="F134" s="78">
        <f t="shared" ref="F134:N134" si="41">F135+F139</f>
        <v>0</v>
      </c>
      <c r="G134" s="78">
        <f t="shared" si="41"/>
        <v>0</v>
      </c>
      <c r="H134" s="78">
        <f t="shared" si="41"/>
        <v>0</v>
      </c>
      <c r="I134" s="188">
        <f t="shared" si="39"/>
        <v>0</v>
      </c>
      <c r="J134" s="78">
        <f t="shared" si="41"/>
        <v>0</v>
      </c>
      <c r="K134" s="78">
        <f t="shared" si="41"/>
        <v>0</v>
      </c>
      <c r="L134" s="178">
        <f t="shared" si="20"/>
        <v>0</v>
      </c>
      <c r="M134" s="78">
        <f t="shared" si="41"/>
        <v>0</v>
      </c>
      <c r="N134" s="78">
        <f t="shared" si="41"/>
        <v>0</v>
      </c>
      <c r="O134" s="199"/>
      <c r="P134" s="177"/>
    </row>
    <row r="135" spans="1:16" ht="22.5" hidden="1">
      <c r="A135" s="38"/>
      <c r="B135" s="38" t="str">
        <f t="shared" si="40"/>
        <v>b</v>
      </c>
      <c r="C135" s="79" t="s">
        <v>528</v>
      </c>
      <c r="D135" s="80" t="s">
        <v>504</v>
      </c>
      <c r="E135" s="81">
        <f>E136+E137+E138</f>
        <v>0</v>
      </c>
      <c r="F135" s="81">
        <f t="shared" ref="F135:N135" si="42">F136+F137+F138</f>
        <v>0</v>
      </c>
      <c r="G135" s="81">
        <f t="shared" si="42"/>
        <v>0</v>
      </c>
      <c r="H135" s="81">
        <f t="shared" si="42"/>
        <v>0</v>
      </c>
      <c r="I135" s="200">
        <f t="shared" si="39"/>
        <v>0</v>
      </c>
      <c r="J135" s="81">
        <f t="shared" si="42"/>
        <v>0</v>
      </c>
      <c r="K135" s="81">
        <f t="shared" si="42"/>
        <v>0</v>
      </c>
      <c r="L135" s="178">
        <f t="shared" si="20"/>
        <v>0</v>
      </c>
      <c r="M135" s="81">
        <f t="shared" si="42"/>
        <v>0</v>
      </c>
      <c r="N135" s="81">
        <f t="shared" si="42"/>
        <v>0</v>
      </c>
      <c r="O135" s="201"/>
      <c r="P135" s="177"/>
    </row>
    <row r="136" spans="1:16" hidden="1">
      <c r="A136" s="38"/>
      <c r="B136" s="38" t="str">
        <f t="shared" si="40"/>
        <v>b</v>
      </c>
      <c r="C136" s="68" t="s">
        <v>529</v>
      </c>
      <c r="D136" s="62" t="s">
        <v>506</v>
      </c>
      <c r="E136" s="84"/>
      <c r="F136" s="84"/>
      <c r="G136" s="84"/>
      <c r="H136" s="84"/>
      <c r="I136" s="200">
        <f t="shared" si="39"/>
        <v>0</v>
      </c>
      <c r="J136" s="84"/>
      <c r="K136" s="84"/>
      <c r="L136" s="178">
        <f t="shared" ref="L136:L199" si="43">M136</f>
        <v>0</v>
      </c>
      <c r="M136" s="84"/>
      <c r="N136" s="84"/>
      <c r="O136" s="202"/>
      <c r="P136" s="177"/>
    </row>
    <row r="137" spans="1:16" hidden="1">
      <c r="A137" s="38"/>
      <c r="B137" s="38" t="str">
        <f t="shared" si="40"/>
        <v>b</v>
      </c>
      <c r="C137" s="68" t="s">
        <v>530</v>
      </c>
      <c r="D137" s="62" t="s">
        <v>531</v>
      </c>
      <c r="E137" s="84"/>
      <c r="F137" s="84"/>
      <c r="G137" s="84"/>
      <c r="H137" s="84"/>
      <c r="I137" s="200">
        <f t="shared" si="39"/>
        <v>0</v>
      </c>
      <c r="J137" s="84"/>
      <c r="K137" s="84"/>
      <c r="L137" s="178">
        <f t="shared" si="43"/>
        <v>0</v>
      </c>
      <c r="M137" s="84"/>
      <c r="N137" s="84"/>
      <c r="O137" s="202"/>
      <c r="P137" s="177"/>
    </row>
    <row r="138" spans="1:16" hidden="1">
      <c r="A138" s="38"/>
      <c r="B138" s="38" t="str">
        <f t="shared" si="40"/>
        <v>b</v>
      </c>
      <c r="C138" s="68" t="s">
        <v>532</v>
      </c>
      <c r="D138" s="62" t="s">
        <v>508</v>
      </c>
      <c r="E138" s="84"/>
      <c r="F138" s="84"/>
      <c r="G138" s="84"/>
      <c r="H138" s="84"/>
      <c r="I138" s="200">
        <f t="shared" si="39"/>
        <v>0</v>
      </c>
      <c r="J138" s="84"/>
      <c r="K138" s="84"/>
      <c r="L138" s="178">
        <f t="shared" si="43"/>
        <v>0</v>
      </c>
      <c r="M138" s="84"/>
      <c r="N138" s="84"/>
      <c r="O138" s="202"/>
      <c r="P138" s="177"/>
    </row>
    <row r="139" spans="1:16" ht="22.5" hidden="1">
      <c r="A139" s="38"/>
      <c r="B139" s="38" t="str">
        <f t="shared" si="40"/>
        <v>b</v>
      </c>
      <c r="C139" s="79" t="s">
        <v>533</v>
      </c>
      <c r="D139" s="80" t="s">
        <v>510</v>
      </c>
      <c r="E139" s="81">
        <v>0</v>
      </c>
      <c r="F139" s="81">
        <v>0</v>
      </c>
      <c r="G139" s="81">
        <v>0</v>
      </c>
      <c r="H139" s="81">
        <v>0</v>
      </c>
      <c r="I139" s="200">
        <f t="shared" si="39"/>
        <v>0</v>
      </c>
      <c r="J139" s="81">
        <v>0</v>
      </c>
      <c r="K139" s="81">
        <v>0</v>
      </c>
      <c r="L139" s="178">
        <f t="shared" si="43"/>
        <v>0</v>
      </c>
      <c r="M139" s="81">
        <v>0</v>
      </c>
      <c r="N139" s="81">
        <v>0</v>
      </c>
      <c r="O139" s="201"/>
      <c r="P139" s="177"/>
    </row>
    <row r="140" spans="1:16" ht="25.5" hidden="1">
      <c r="A140" s="38"/>
      <c r="B140" s="38" t="str">
        <f t="shared" si="40"/>
        <v>b</v>
      </c>
      <c r="C140" s="76" t="s">
        <v>534</v>
      </c>
      <c r="D140" s="77" t="s">
        <v>512</v>
      </c>
      <c r="E140" s="78">
        <f>E141+E145</f>
        <v>0</v>
      </c>
      <c r="F140" s="78">
        <f t="shared" ref="F140:N140" si="44">F141+F145</f>
        <v>0</v>
      </c>
      <c r="G140" s="78">
        <f t="shared" si="44"/>
        <v>0</v>
      </c>
      <c r="H140" s="78">
        <f t="shared" si="44"/>
        <v>0</v>
      </c>
      <c r="I140" s="188">
        <f t="shared" si="39"/>
        <v>0</v>
      </c>
      <c r="J140" s="78">
        <f t="shared" si="44"/>
        <v>0</v>
      </c>
      <c r="K140" s="78">
        <f t="shared" si="44"/>
        <v>0</v>
      </c>
      <c r="L140" s="178">
        <f t="shared" si="43"/>
        <v>0</v>
      </c>
      <c r="M140" s="78">
        <f t="shared" si="44"/>
        <v>0</v>
      </c>
      <c r="N140" s="78">
        <f t="shared" si="44"/>
        <v>0</v>
      </c>
      <c r="O140" s="199"/>
      <c r="P140" s="177"/>
    </row>
    <row r="141" spans="1:16" ht="22.5" hidden="1">
      <c r="A141" s="38"/>
      <c r="B141" s="38" t="str">
        <f t="shared" si="40"/>
        <v>b</v>
      </c>
      <c r="C141" s="79" t="s">
        <v>535</v>
      </c>
      <c r="D141" s="80" t="s">
        <v>514</v>
      </c>
      <c r="E141" s="81">
        <f>E142+E143+E144</f>
        <v>0</v>
      </c>
      <c r="F141" s="81">
        <f t="shared" ref="F141:N141" si="45">F142+F143+F144</f>
        <v>0</v>
      </c>
      <c r="G141" s="81">
        <f t="shared" si="45"/>
        <v>0</v>
      </c>
      <c r="H141" s="81">
        <f t="shared" si="45"/>
        <v>0</v>
      </c>
      <c r="I141" s="200">
        <f t="shared" si="39"/>
        <v>0</v>
      </c>
      <c r="J141" s="81">
        <f t="shared" si="45"/>
        <v>0</v>
      </c>
      <c r="K141" s="81">
        <f t="shared" si="45"/>
        <v>0</v>
      </c>
      <c r="L141" s="178">
        <f t="shared" si="43"/>
        <v>0</v>
      </c>
      <c r="M141" s="81">
        <f t="shared" si="45"/>
        <v>0</v>
      </c>
      <c r="N141" s="81">
        <f t="shared" si="45"/>
        <v>0</v>
      </c>
      <c r="O141" s="201"/>
      <c r="P141" s="177"/>
    </row>
    <row r="142" spans="1:16" hidden="1">
      <c r="A142" s="38"/>
      <c r="B142" s="38" t="str">
        <f t="shared" si="40"/>
        <v>b</v>
      </c>
      <c r="C142" s="68" t="s">
        <v>536</v>
      </c>
      <c r="D142" s="62" t="s">
        <v>531</v>
      </c>
      <c r="E142" s="84"/>
      <c r="F142" s="84"/>
      <c r="G142" s="84"/>
      <c r="H142" s="84"/>
      <c r="I142" s="200">
        <f t="shared" si="39"/>
        <v>0</v>
      </c>
      <c r="J142" s="84"/>
      <c r="K142" s="84"/>
      <c r="L142" s="178">
        <f t="shared" si="43"/>
        <v>0</v>
      </c>
      <c r="M142" s="84"/>
      <c r="N142" s="84"/>
      <c r="O142" s="202"/>
      <c r="P142" s="177"/>
    </row>
    <row r="143" spans="1:16" hidden="1">
      <c r="A143" s="38"/>
      <c r="B143" s="38" t="str">
        <f t="shared" si="40"/>
        <v>b</v>
      </c>
      <c r="C143" s="68" t="s">
        <v>537</v>
      </c>
      <c r="D143" s="62" t="s">
        <v>506</v>
      </c>
      <c r="E143" s="84"/>
      <c r="F143" s="84"/>
      <c r="G143" s="84"/>
      <c r="H143" s="84"/>
      <c r="I143" s="200">
        <f t="shared" si="39"/>
        <v>0</v>
      </c>
      <c r="J143" s="84"/>
      <c r="K143" s="84"/>
      <c r="L143" s="178">
        <f t="shared" si="43"/>
        <v>0</v>
      </c>
      <c r="M143" s="84"/>
      <c r="N143" s="84"/>
      <c r="O143" s="202"/>
      <c r="P143" s="177"/>
    </row>
    <row r="144" spans="1:16" hidden="1">
      <c r="A144" s="38"/>
      <c r="B144" s="38" t="str">
        <f t="shared" si="40"/>
        <v>b</v>
      </c>
      <c r="C144" s="68" t="s">
        <v>538</v>
      </c>
      <c r="D144" s="62" t="s">
        <v>508</v>
      </c>
      <c r="E144" s="84"/>
      <c r="F144" s="84"/>
      <c r="G144" s="84"/>
      <c r="H144" s="84"/>
      <c r="I144" s="200">
        <f t="shared" si="39"/>
        <v>0</v>
      </c>
      <c r="J144" s="84"/>
      <c r="K144" s="84"/>
      <c r="L144" s="178">
        <f t="shared" si="43"/>
        <v>0</v>
      </c>
      <c r="M144" s="84"/>
      <c r="N144" s="84"/>
      <c r="O144" s="202"/>
      <c r="P144" s="177"/>
    </row>
    <row r="145" spans="1:16" ht="22.5" hidden="1">
      <c r="A145" s="38"/>
      <c r="B145" s="38" t="str">
        <f t="shared" si="40"/>
        <v>b</v>
      </c>
      <c r="C145" s="79" t="s">
        <v>539</v>
      </c>
      <c r="D145" s="80" t="s">
        <v>522</v>
      </c>
      <c r="E145" s="81">
        <v>0</v>
      </c>
      <c r="F145" s="81">
        <v>0</v>
      </c>
      <c r="G145" s="81">
        <v>0</v>
      </c>
      <c r="H145" s="81">
        <v>0</v>
      </c>
      <c r="I145" s="200">
        <f t="shared" si="39"/>
        <v>0</v>
      </c>
      <c r="J145" s="81">
        <v>0</v>
      </c>
      <c r="K145" s="81">
        <v>0</v>
      </c>
      <c r="L145" s="178">
        <f t="shared" si="43"/>
        <v>0</v>
      </c>
      <c r="M145" s="81">
        <v>0</v>
      </c>
      <c r="N145" s="81">
        <v>0</v>
      </c>
      <c r="O145" s="201"/>
      <c r="P145" s="177"/>
    </row>
    <row r="146" spans="1:16" ht="51.75">
      <c r="A146" s="38" t="s">
        <v>282</v>
      </c>
      <c r="B146" s="38" t="str">
        <f t="shared" si="40"/>
        <v>a</v>
      </c>
      <c r="C146" s="64">
        <v>2.7</v>
      </c>
      <c r="D146" s="53" t="s">
        <v>27</v>
      </c>
      <c r="E146" s="54">
        <f>E147+E150+E153</f>
        <v>1888.64</v>
      </c>
      <c r="F146" s="54">
        <f t="shared" ref="F146:N146" si="46">F147+F150+F153</f>
        <v>10000</v>
      </c>
      <c r="G146" s="54">
        <f t="shared" si="46"/>
        <v>36800</v>
      </c>
      <c r="H146" s="54">
        <f t="shared" si="46"/>
        <v>35125</v>
      </c>
      <c r="I146" s="180">
        <f t="shared" si="39"/>
        <v>50000</v>
      </c>
      <c r="J146" s="54">
        <f t="shared" si="46"/>
        <v>50000</v>
      </c>
      <c r="K146" s="54">
        <f t="shared" si="46"/>
        <v>0</v>
      </c>
      <c r="L146" s="183">
        <f t="shared" si="43"/>
        <v>40000</v>
      </c>
      <c r="M146" s="203">
        <v>40000</v>
      </c>
      <c r="N146" s="54">
        <f t="shared" si="46"/>
        <v>0</v>
      </c>
      <c r="O146" s="181">
        <f t="shared" si="19"/>
        <v>-10000</v>
      </c>
      <c r="P146" s="191" t="s">
        <v>1166</v>
      </c>
    </row>
    <row r="147" spans="1:16" hidden="1">
      <c r="A147" s="38"/>
      <c r="B147" s="38" t="str">
        <f t="shared" si="40"/>
        <v>b</v>
      </c>
      <c r="C147" s="65" t="s">
        <v>540</v>
      </c>
      <c r="D147" s="56" t="s">
        <v>541</v>
      </c>
      <c r="E147" s="57">
        <f>SUM(E148:E149)</f>
        <v>0</v>
      </c>
      <c r="F147" s="57">
        <f t="shared" ref="F147:N147" si="47">SUM(F148:F149)</f>
        <v>0</v>
      </c>
      <c r="G147" s="57">
        <f t="shared" si="47"/>
        <v>0</v>
      </c>
      <c r="H147" s="57">
        <f t="shared" si="47"/>
        <v>0</v>
      </c>
      <c r="I147" s="182">
        <f t="shared" si="39"/>
        <v>0</v>
      </c>
      <c r="J147" s="57">
        <f t="shared" si="47"/>
        <v>0</v>
      </c>
      <c r="K147" s="57">
        <f t="shared" si="47"/>
        <v>0</v>
      </c>
      <c r="L147" s="178">
        <f t="shared" si="43"/>
        <v>0</v>
      </c>
      <c r="M147" s="57">
        <f t="shared" si="47"/>
        <v>0</v>
      </c>
      <c r="N147" s="57">
        <f t="shared" si="47"/>
        <v>0</v>
      </c>
      <c r="O147" s="185">
        <f t="shared" si="19"/>
        <v>0</v>
      </c>
      <c r="P147" s="177"/>
    </row>
    <row r="148" spans="1:16" hidden="1">
      <c r="A148" s="38"/>
      <c r="B148" s="38" t="str">
        <f t="shared" si="40"/>
        <v>b</v>
      </c>
      <c r="C148" s="66" t="s">
        <v>542</v>
      </c>
      <c r="D148" s="59" t="s">
        <v>543</v>
      </c>
      <c r="E148" s="60"/>
      <c r="F148" s="60"/>
      <c r="G148" s="60"/>
      <c r="H148" s="60"/>
      <c r="I148" s="186">
        <f t="shared" si="39"/>
        <v>0</v>
      </c>
      <c r="J148" s="60"/>
      <c r="K148" s="60"/>
      <c r="L148" s="178">
        <f t="shared" si="43"/>
        <v>0</v>
      </c>
      <c r="M148" s="60"/>
      <c r="N148" s="60"/>
      <c r="O148" s="187">
        <f t="shared" si="19"/>
        <v>0</v>
      </c>
      <c r="P148" s="177"/>
    </row>
    <row r="149" spans="1:16" hidden="1">
      <c r="A149" s="38"/>
      <c r="B149" s="38" t="str">
        <f t="shared" si="40"/>
        <v>b</v>
      </c>
      <c r="C149" s="66" t="s">
        <v>544</v>
      </c>
      <c r="D149" s="59" t="s">
        <v>545</v>
      </c>
      <c r="E149" s="60"/>
      <c r="F149" s="60"/>
      <c r="G149" s="60"/>
      <c r="H149" s="60"/>
      <c r="I149" s="186">
        <f t="shared" si="39"/>
        <v>0</v>
      </c>
      <c r="J149" s="60"/>
      <c r="K149" s="60"/>
      <c r="L149" s="178">
        <f t="shared" si="43"/>
        <v>0</v>
      </c>
      <c r="M149" s="60"/>
      <c r="N149" s="60"/>
      <c r="O149" s="187">
        <f t="shared" si="19"/>
        <v>0</v>
      </c>
      <c r="P149" s="177"/>
    </row>
    <row r="150" spans="1:16" hidden="1">
      <c r="A150" s="38"/>
      <c r="B150" s="38" t="str">
        <f t="shared" si="40"/>
        <v>b</v>
      </c>
      <c r="C150" s="65" t="s">
        <v>546</v>
      </c>
      <c r="D150" s="56" t="s">
        <v>547</v>
      </c>
      <c r="E150" s="57">
        <f>SUM(E151:E152)</f>
        <v>0</v>
      </c>
      <c r="F150" s="57">
        <f t="shared" ref="F150:N150" si="48">SUM(F151:F152)</f>
        <v>0</v>
      </c>
      <c r="G150" s="57">
        <f t="shared" si="48"/>
        <v>0</v>
      </c>
      <c r="H150" s="57">
        <f t="shared" si="48"/>
        <v>0</v>
      </c>
      <c r="I150" s="182">
        <f t="shared" si="39"/>
        <v>0</v>
      </c>
      <c r="J150" s="57">
        <f t="shared" si="48"/>
        <v>0</v>
      </c>
      <c r="K150" s="57">
        <f t="shared" si="48"/>
        <v>0</v>
      </c>
      <c r="L150" s="178">
        <f t="shared" si="43"/>
        <v>0</v>
      </c>
      <c r="M150" s="57">
        <f t="shared" si="48"/>
        <v>0</v>
      </c>
      <c r="N150" s="57">
        <f t="shared" si="48"/>
        <v>0</v>
      </c>
      <c r="O150" s="185">
        <f t="shared" si="19"/>
        <v>0</v>
      </c>
      <c r="P150" s="177"/>
    </row>
    <row r="151" spans="1:16" hidden="1">
      <c r="A151" s="38"/>
      <c r="B151" s="38" t="str">
        <f t="shared" si="40"/>
        <v>b</v>
      </c>
      <c r="C151" s="66" t="s">
        <v>548</v>
      </c>
      <c r="D151" s="59" t="s">
        <v>543</v>
      </c>
      <c r="E151" s="60"/>
      <c r="F151" s="60"/>
      <c r="G151" s="60"/>
      <c r="H151" s="60"/>
      <c r="I151" s="186">
        <f t="shared" si="39"/>
        <v>0</v>
      </c>
      <c r="J151" s="60"/>
      <c r="K151" s="60"/>
      <c r="L151" s="178">
        <f t="shared" si="43"/>
        <v>0</v>
      </c>
      <c r="M151" s="60"/>
      <c r="N151" s="60"/>
      <c r="O151" s="187">
        <f t="shared" si="19"/>
        <v>0</v>
      </c>
      <c r="P151" s="177"/>
    </row>
    <row r="152" spans="1:16" hidden="1">
      <c r="A152" s="38"/>
      <c r="B152" s="38" t="str">
        <f t="shared" si="40"/>
        <v>b</v>
      </c>
      <c r="C152" s="66" t="s">
        <v>549</v>
      </c>
      <c r="D152" s="59" t="s">
        <v>545</v>
      </c>
      <c r="E152" s="60"/>
      <c r="F152" s="60"/>
      <c r="G152" s="60"/>
      <c r="H152" s="60"/>
      <c r="I152" s="186">
        <f t="shared" si="39"/>
        <v>0</v>
      </c>
      <c r="J152" s="60"/>
      <c r="K152" s="60"/>
      <c r="L152" s="178">
        <f t="shared" si="43"/>
        <v>0</v>
      </c>
      <c r="M152" s="60"/>
      <c r="N152" s="60"/>
      <c r="O152" s="187">
        <f t="shared" si="19"/>
        <v>0</v>
      </c>
      <c r="P152" s="177"/>
    </row>
    <row r="153" spans="1:16" ht="25.5">
      <c r="A153" s="38"/>
      <c r="B153" s="38" t="str">
        <f t="shared" si="40"/>
        <v>a</v>
      </c>
      <c r="C153" s="65" t="s">
        <v>550</v>
      </c>
      <c r="D153" s="56" t="s">
        <v>551</v>
      </c>
      <c r="E153" s="57">
        <f>SUM(E154:E155)</f>
        <v>1888.64</v>
      </c>
      <c r="F153" s="57">
        <f t="shared" ref="F153:N153" si="49">SUM(F154:F155)</f>
        <v>10000</v>
      </c>
      <c r="G153" s="57">
        <f t="shared" si="49"/>
        <v>36800</v>
      </c>
      <c r="H153" s="57">
        <f t="shared" si="49"/>
        <v>35125</v>
      </c>
      <c r="I153" s="182">
        <f t="shared" si="39"/>
        <v>50000</v>
      </c>
      <c r="J153" s="57">
        <f t="shared" si="49"/>
        <v>50000</v>
      </c>
      <c r="K153" s="57">
        <f t="shared" si="49"/>
        <v>0</v>
      </c>
      <c r="L153" s="178">
        <f t="shared" si="43"/>
        <v>0</v>
      </c>
      <c r="M153" s="57">
        <f t="shared" si="49"/>
        <v>0</v>
      </c>
      <c r="N153" s="57">
        <f t="shared" si="49"/>
        <v>0</v>
      </c>
      <c r="O153" s="185">
        <f t="shared" si="19"/>
        <v>-50000</v>
      </c>
      <c r="P153" s="177"/>
    </row>
    <row r="154" spans="1:16">
      <c r="A154" s="38"/>
      <c r="B154" s="38" t="str">
        <f t="shared" si="40"/>
        <v>a</v>
      </c>
      <c r="C154" s="66" t="s">
        <v>552</v>
      </c>
      <c r="D154" s="59" t="s">
        <v>543</v>
      </c>
      <c r="E154" s="60">
        <v>1888.64</v>
      </c>
      <c r="F154" s="60">
        <v>10000</v>
      </c>
      <c r="G154" s="60">
        <v>36800</v>
      </c>
      <c r="H154" s="60">
        <v>35125</v>
      </c>
      <c r="I154" s="186">
        <f t="shared" si="39"/>
        <v>50000</v>
      </c>
      <c r="J154" s="192">
        <f>10000+40000</f>
        <v>50000</v>
      </c>
      <c r="K154" s="60"/>
      <c r="L154" s="178">
        <f t="shared" si="43"/>
        <v>0</v>
      </c>
      <c r="M154" s="60"/>
      <c r="N154" s="60"/>
      <c r="O154" s="187">
        <f t="shared" si="19"/>
        <v>-50000</v>
      </c>
      <c r="P154" s="177"/>
    </row>
    <row r="155" spans="1:16" hidden="1">
      <c r="A155" s="38"/>
      <c r="B155" s="38" t="str">
        <f t="shared" si="40"/>
        <v>b</v>
      </c>
      <c r="C155" s="66" t="s">
        <v>553</v>
      </c>
      <c r="D155" s="59" t="s">
        <v>545</v>
      </c>
      <c r="E155" s="60"/>
      <c r="F155" s="60"/>
      <c r="G155" s="60"/>
      <c r="H155" s="60"/>
      <c r="I155" s="186">
        <f t="shared" si="39"/>
        <v>0</v>
      </c>
      <c r="J155" s="60"/>
      <c r="K155" s="60"/>
      <c r="L155" s="178">
        <f t="shared" si="43"/>
        <v>0</v>
      </c>
      <c r="M155" s="60"/>
      <c r="N155" s="60"/>
      <c r="O155" s="187">
        <f t="shared" si="19"/>
        <v>0</v>
      </c>
      <c r="P155" s="177"/>
    </row>
    <row r="156" spans="1:16">
      <c r="A156" s="38" t="s">
        <v>282</v>
      </c>
      <c r="B156" s="38" t="str">
        <f t="shared" si="40"/>
        <v>a</v>
      </c>
      <c r="C156" s="64">
        <v>2.8</v>
      </c>
      <c r="D156" s="53" t="s">
        <v>28</v>
      </c>
      <c r="E156" s="54">
        <f>E157+E165+E186</f>
        <v>5968.6</v>
      </c>
      <c r="F156" s="54">
        <f t="shared" ref="F156:N156" si="50">F157+F165+F186</f>
        <v>0</v>
      </c>
      <c r="G156" s="54">
        <f t="shared" si="50"/>
        <v>25000</v>
      </c>
      <c r="H156" s="54">
        <f t="shared" si="50"/>
        <v>6482</v>
      </c>
      <c r="I156" s="180">
        <f t="shared" si="39"/>
        <v>18000</v>
      </c>
      <c r="J156" s="54">
        <f t="shared" si="50"/>
        <v>18000</v>
      </c>
      <c r="K156" s="54">
        <f t="shared" si="50"/>
        <v>0</v>
      </c>
      <c r="L156" s="178">
        <f t="shared" si="43"/>
        <v>18000</v>
      </c>
      <c r="M156" s="54">
        <f t="shared" si="50"/>
        <v>18000</v>
      </c>
      <c r="N156" s="54">
        <f t="shared" si="50"/>
        <v>0</v>
      </c>
      <c r="O156" s="181">
        <f>O157+O165+O186</f>
        <v>0</v>
      </c>
      <c r="P156" s="177"/>
    </row>
    <row r="157" spans="1:16" ht="25.5" hidden="1">
      <c r="A157" s="38"/>
      <c r="B157" s="38" t="str">
        <f t="shared" si="40"/>
        <v>b</v>
      </c>
      <c r="C157" s="65" t="s">
        <v>554</v>
      </c>
      <c r="D157" s="56" t="s">
        <v>555</v>
      </c>
      <c r="E157" s="57">
        <f>E158+E161+E162+E163+E164</f>
        <v>0</v>
      </c>
      <c r="F157" s="57">
        <f t="shared" ref="F157:N157" si="51">F158+F161+F162+F163+F164</f>
        <v>0</v>
      </c>
      <c r="G157" s="57">
        <f t="shared" si="51"/>
        <v>0</v>
      </c>
      <c r="H157" s="57">
        <f t="shared" si="51"/>
        <v>0</v>
      </c>
      <c r="I157" s="182">
        <f t="shared" si="39"/>
        <v>0</v>
      </c>
      <c r="J157" s="57">
        <f t="shared" si="51"/>
        <v>0</v>
      </c>
      <c r="K157" s="57">
        <f t="shared" si="51"/>
        <v>0</v>
      </c>
      <c r="L157" s="178">
        <f t="shared" si="43"/>
        <v>0</v>
      </c>
      <c r="M157" s="57">
        <f t="shared" si="51"/>
        <v>0</v>
      </c>
      <c r="N157" s="57">
        <f t="shared" si="51"/>
        <v>0</v>
      </c>
      <c r="O157" s="185">
        <f>O158+O161+O162+O163+O164</f>
        <v>0</v>
      </c>
      <c r="P157" s="177"/>
    </row>
    <row r="158" spans="1:16" hidden="1">
      <c r="A158" s="38"/>
      <c r="B158" s="38" t="str">
        <f t="shared" si="40"/>
        <v>b</v>
      </c>
      <c r="C158" s="66" t="s">
        <v>556</v>
      </c>
      <c r="D158" s="59" t="s">
        <v>557</v>
      </c>
      <c r="E158" s="60">
        <f>E159+E160</f>
        <v>0</v>
      </c>
      <c r="F158" s="60">
        <f t="shared" ref="F158:N158" si="52">F159+F160</f>
        <v>0</v>
      </c>
      <c r="G158" s="60">
        <f t="shared" si="52"/>
        <v>0</v>
      </c>
      <c r="H158" s="60">
        <f t="shared" si="52"/>
        <v>0</v>
      </c>
      <c r="I158" s="186">
        <f t="shared" si="39"/>
        <v>0</v>
      </c>
      <c r="J158" s="60">
        <f t="shared" si="52"/>
        <v>0</v>
      </c>
      <c r="K158" s="60">
        <f t="shared" si="52"/>
        <v>0</v>
      </c>
      <c r="L158" s="178">
        <f t="shared" si="43"/>
        <v>0</v>
      </c>
      <c r="M158" s="60">
        <f t="shared" si="52"/>
        <v>0</v>
      </c>
      <c r="N158" s="60">
        <f t="shared" si="52"/>
        <v>0</v>
      </c>
      <c r="O158" s="187">
        <f>SUM(O159:O160)</f>
        <v>0</v>
      </c>
      <c r="P158" s="177"/>
    </row>
    <row r="159" spans="1:16" hidden="1">
      <c r="A159" s="38"/>
      <c r="B159" s="38" t="str">
        <f t="shared" si="40"/>
        <v>b</v>
      </c>
      <c r="C159" s="68" t="s">
        <v>558</v>
      </c>
      <c r="D159" s="62" t="s">
        <v>559</v>
      </c>
      <c r="E159" s="63"/>
      <c r="F159" s="63"/>
      <c r="G159" s="63"/>
      <c r="H159" s="63"/>
      <c r="I159" s="188">
        <f t="shared" si="39"/>
        <v>0</v>
      </c>
      <c r="J159" s="63"/>
      <c r="K159" s="63"/>
      <c r="L159" s="178">
        <f t="shared" si="43"/>
        <v>0</v>
      </c>
      <c r="M159" s="63"/>
      <c r="N159" s="63"/>
      <c r="O159" s="189">
        <f t="shared" si="19"/>
        <v>0</v>
      </c>
      <c r="P159" s="177"/>
    </row>
    <row r="160" spans="1:16" hidden="1">
      <c r="A160" s="38"/>
      <c r="B160" s="38" t="str">
        <f t="shared" si="40"/>
        <v>b</v>
      </c>
      <c r="C160" s="68" t="s">
        <v>560</v>
      </c>
      <c r="D160" s="62" t="s">
        <v>561</v>
      </c>
      <c r="E160" s="63"/>
      <c r="F160" s="63"/>
      <c r="G160" s="63"/>
      <c r="H160" s="63"/>
      <c r="I160" s="188">
        <f t="shared" si="39"/>
        <v>0</v>
      </c>
      <c r="J160" s="63"/>
      <c r="K160" s="63"/>
      <c r="L160" s="178">
        <f t="shared" si="43"/>
        <v>0</v>
      </c>
      <c r="M160" s="63"/>
      <c r="N160" s="63"/>
      <c r="O160" s="189">
        <f t="shared" si="19"/>
        <v>0</v>
      </c>
      <c r="P160" s="177"/>
    </row>
    <row r="161" spans="1:16" ht="25.5" hidden="1">
      <c r="A161" s="38"/>
      <c r="B161" s="38" t="str">
        <f t="shared" si="40"/>
        <v>b</v>
      </c>
      <c r="C161" s="66" t="s">
        <v>562</v>
      </c>
      <c r="D161" s="59" t="s">
        <v>563</v>
      </c>
      <c r="E161" s="60"/>
      <c r="F161" s="60"/>
      <c r="G161" s="60"/>
      <c r="H161" s="60"/>
      <c r="I161" s="186">
        <f t="shared" si="39"/>
        <v>0</v>
      </c>
      <c r="J161" s="60"/>
      <c r="K161" s="60"/>
      <c r="L161" s="178">
        <f t="shared" si="43"/>
        <v>0</v>
      </c>
      <c r="M161" s="60"/>
      <c r="N161" s="60"/>
      <c r="O161" s="187">
        <f>SUM(O162:O163)</f>
        <v>0</v>
      </c>
      <c r="P161" s="177"/>
    </row>
    <row r="162" spans="1:16" ht="25.5" hidden="1">
      <c r="A162" s="38"/>
      <c r="B162" s="38" t="str">
        <f t="shared" si="40"/>
        <v>b</v>
      </c>
      <c r="C162" s="66" t="s">
        <v>564</v>
      </c>
      <c r="D162" s="59" t="s">
        <v>565</v>
      </c>
      <c r="E162" s="60"/>
      <c r="F162" s="60"/>
      <c r="G162" s="60"/>
      <c r="H162" s="60"/>
      <c r="I162" s="186">
        <f t="shared" si="39"/>
        <v>0</v>
      </c>
      <c r="J162" s="60"/>
      <c r="K162" s="60"/>
      <c r="L162" s="178">
        <f t="shared" si="43"/>
        <v>0</v>
      </c>
      <c r="M162" s="60"/>
      <c r="N162" s="60"/>
      <c r="O162" s="187">
        <f>SUM(O163:O164)</f>
        <v>0</v>
      </c>
      <c r="P162" s="177"/>
    </row>
    <row r="163" spans="1:16" hidden="1">
      <c r="A163" s="38"/>
      <c r="B163" s="38" t="str">
        <f t="shared" si="40"/>
        <v>b</v>
      </c>
      <c r="C163" s="66" t="s">
        <v>566</v>
      </c>
      <c r="D163" s="59" t="s">
        <v>567</v>
      </c>
      <c r="E163" s="60"/>
      <c r="F163" s="60"/>
      <c r="G163" s="60"/>
      <c r="H163" s="60"/>
      <c r="I163" s="186">
        <f t="shared" si="39"/>
        <v>0</v>
      </c>
      <c r="J163" s="60"/>
      <c r="K163" s="60"/>
      <c r="L163" s="178">
        <f t="shared" si="43"/>
        <v>0</v>
      </c>
      <c r="M163" s="60"/>
      <c r="N163" s="60"/>
      <c r="O163" s="187">
        <f>SUM(O164:O165)</f>
        <v>0</v>
      </c>
      <c r="P163" s="177"/>
    </row>
    <row r="164" spans="1:16" ht="25.5" hidden="1">
      <c r="A164" s="38"/>
      <c r="B164" s="38" t="str">
        <f t="shared" si="40"/>
        <v>b</v>
      </c>
      <c r="C164" s="66" t="s">
        <v>568</v>
      </c>
      <c r="D164" s="59" t="s">
        <v>569</v>
      </c>
      <c r="E164" s="60"/>
      <c r="F164" s="60"/>
      <c r="G164" s="60"/>
      <c r="H164" s="60"/>
      <c r="I164" s="186">
        <f t="shared" si="39"/>
        <v>0</v>
      </c>
      <c r="J164" s="60"/>
      <c r="K164" s="60"/>
      <c r="L164" s="178">
        <f t="shared" si="43"/>
        <v>0</v>
      </c>
      <c r="M164" s="60"/>
      <c r="N164" s="60"/>
      <c r="O164" s="187">
        <f>SUM(O165:O166)</f>
        <v>0</v>
      </c>
      <c r="P164" s="177"/>
    </row>
    <row r="165" spans="1:16" ht="25.5">
      <c r="A165" s="38"/>
      <c r="B165" s="38" t="str">
        <f t="shared" si="40"/>
        <v>a</v>
      </c>
      <c r="C165" s="65" t="s">
        <v>570</v>
      </c>
      <c r="D165" s="56" t="s">
        <v>571</v>
      </c>
      <c r="E165" s="57">
        <f>E166+E185</f>
        <v>5968.6</v>
      </c>
      <c r="F165" s="57">
        <f t="shared" ref="F165:N165" si="53">F166+F185</f>
        <v>0</v>
      </c>
      <c r="G165" s="57">
        <f t="shared" si="53"/>
        <v>25000</v>
      </c>
      <c r="H165" s="57">
        <f t="shared" si="53"/>
        <v>6482</v>
      </c>
      <c r="I165" s="182">
        <f t="shared" si="39"/>
        <v>18000</v>
      </c>
      <c r="J165" s="57">
        <f t="shared" si="53"/>
        <v>18000</v>
      </c>
      <c r="K165" s="57">
        <f t="shared" si="53"/>
        <v>0</v>
      </c>
      <c r="L165" s="178">
        <f t="shared" si="43"/>
        <v>18000</v>
      </c>
      <c r="M165" s="57">
        <f t="shared" si="53"/>
        <v>18000</v>
      </c>
      <c r="N165" s="57">
        <f t="shared" si="53"/>
        <v>0</v>
      </c>
      <c r="O165" s="185">
        <f>O166+O185</f>
        <v>0</v>
      </c>
      <c r="P165" s="177"/>
    </row>
    <row r="166" spans="1:16" ht="25.5">
      <c r="A166" s="38"/>
      <c r="B166" s="38" t="str">
        <f t="shared" si="40"/>
        <v>a</v>
      </c>
      <c r="C166" s="66" t="s">
        <v>572</v>
      </c>
      <c r="D166" s="59" t="s">
        <v>30</v>
      </c>
      <c r="E166" s="60">
        <f>SUM(E167:E184)</f>
        <v>4718.6000000000004</v>
      </c>
      <c r="F166" s="60">
        <f t="shared" ref="F166:N166" si="54">SUM(F167:F184)</f>
        <v>0</v>
      </c>
      <c r="G166" s="60">
        <f t="shared" si="54"/>
        <v>25000</v>
      </c>
      <c r="H166" s="60">
        <f t="shared" si="54"/>
        <v>6482</v>
      </c>
      <c r="I166" s="186">
        <f t="shared" si="39"/>
        <v>18000</v>
      </c>
      <c r="J166" s="60">
        <f t="shared" si="54"/>
        <v>18000</v>
      </c>
      <c r="K166" s="60">
        <f t="shared" si="54"/>
        <v>0</v>
      </c>
      <c r="L166" s="178">
        <f t="shared" si="43"/>
        <v>18000</v>
      </c>
      <c r="M166" s="60">
        <f t="shared" si="54"/>
        <v>18000</v>
      </c>
      <c r="N166" s="60">
        <f t="shared" si="54"/>
        <v>0</v>
      </c>
      <c r="O166" s="187">
        <f>SUM(O167:O184)</f>
        <v>0</v>
      </c>
      <c r="P166" s="177"/>
    </row>
    <row r="167" spans="1:16" ht="51" hidden="1">
      <c r="A167" s="38"/>
      <c r="B167" s="38" t="str">
        <f t="shared" si="40"/>
        <v>b</v>
      </c>
      <c r="C167" s="68" t="s">
        <v>574</v>
      </c>
      <c r="D167" s="62" t="s">
        <v>575</v>
      </c>
      <c r="E167" s="63"/>
      <c r="F167" s="63"/>
      <c r="G167" s="63"/>
      <c r="H167" s="63"/>
      <c r="I167" s="188">
        <f t="shared" si="39"/>
        <v>0</v>
      </c>
      <c r="J167" s="63"/>
      <c r="K167" s="63"/>
      <c r="L167" s="178">
        <f t="shared" si="43"/>
        <v>0</v>
      </c>
      <c r="M167" s="63"/>
      <c r="N167" s="63"/>
      <c r="O167" s="189">
        <f t="shared" si="19"/>
        <v>0</v>
      </c>
      <c r="P167" s="177"/>
    </row>
    <row r="168" spans="1:16" hidden="1">
      <c r="A168" s="38"/>
      <c r="B168" s="38" t="str">
        <f t="shared" si="40"/>
        <v>b</v>
      </c>
      <c r="C168" s="68" t="s">
        <v>576</v>
      </c>
      <c r="D168" s="62" t="s">
        <v>577</v>
      </c>
      <c r="E168" s="63"/>
      <c r="F168" s="63"/>
      <c r="G168" s="63"/>
      <c r="H168" s="63"/>
      <c r="I168" s="188">
        <f t="shared" si="39"/>
        <v>0</v>
      </c>
      <c r="J168" s="63"/>
      <c r="K168" s="63"/>
      <c r="L168" s="178">
        <f t="shared" si="43"/>
        <v>0</v>
      </c>
      <c r="M168" s="63"/>
      <c r="N168" s="63"/>
      <c r="O168" s="189">
        <f t="shared" si="19"/>
        <v>0</v>
      </c>
      <c r="P168" s="177"/>
    </row>
    <row r="169" spans="1:16" hidden="1">
      <c r="A169" s="38"/>
      <c r="B169" s="38" t="str">
        <f t="shared" si="40"/>
        <v>b</v>
      </c>
      <c r="C169" s="68" t="s">
        <v>578</v>
      </c>
      <c r="D169" s="62" t="s">
        <v>579</v>
      </c>
      <c r="E169" s="63"/>
      <c r="F169" s="63"/>
      <c r="G169" s="63"/>
      <c r="H169" s="63"/>
      <c r="I169" s="188">
        <f t="shared" si="39"/>
        <v>0</v>
      </c>
      <c r="J169" s="63"/>
      <c r="K169" s="63"/>
      <c r="L169" s="178">
        <f t="shared" si="43"/>
        <v>0</v>
      </c>
      <c r="M169" s="63"/>
      <c r="N169" s="63"/>
      <c r="O169" s="189">
        <f t="shared" si="19"/>
        <v>0</v>
      </c>
      <c r="P169" s="177"/>
    </row>
    <row r="170" spans="1:16" ht="120">
      <c r="A170" s="38"/>
      <c r="B170" s="38" t="str">
        <f t="shared" si="40"/>
        <v>a</v>
      </c>
      <c r="C170" s="68" t="s">
        <v>580</v>
      </c>
      <c r="D170" s="62" t="s">
        <v>581</v>
      </c>
      <c r="E170" s="63"/>
      <c r="F170" s="63"/>
      <c r="G170" s="63">
        <v>4823</v>
      </c>
      <c r="H170" s="63">
        <v>3048</v>
      </c>
      <c r="I170" s="188">
        <f t="shared" si="39"/>
        <v>18000</v>
      </c>
      <c r="J170" s="193">
        <v>18000</v>
      </c>
      <c r="K170" s="63"/>
      <c r="L170" s="183">
        <f t="shared" si="43"/>
        <v>18000</v>
      </c>
      <c r="M170" s="69">
        <v>18000</v>
      </c>
      <c r="N170" s="63"/>
      <c r="O170" s="189">
        <f t="shared" si="19"/>
        <v>0</v>
      </c>
      <c r="P170" s="177" t="s">
        <v>1167</v>
      </c>
    </row>
    <row r="171" spans="1:16" hidden="1">
      <c r="A171" s="38"/>
      <c r="B171" s="38" t="str">
        <f t="shared" si="40"/>
        <v>b</v>
      </c>
      <c r="C171" s="68" t="s">
        <v>582</v>
      </c>
      <c r="D171" s="62" t="s">
        <v>583</v>
      </c>
      <c r="E171" s="63"/>
      <c r="F171" s="63"/>
      <c r="G171" s="63"/>
      <c r="H171" s="63"/>
      <c r="I171" s="188">
        <f t="shared" si="39"/>
        <v>0</v>
      </c>
      <c r="J171" s="63"/>
      <c r="K171" s="63"/>
      <c r="L171" s="178">
        <f t="shared" si="43"/>
        <v>0</v>
      </c>
      <c r="M171" s="63"/>
      <c r="N171" s="63"/>
      <c r="O171" s="189">
        <f t="shared" si="19"/>
        <v>0</v>
      </c>
      <c r="P171" s="177"/>
    </row>
    <row r="172" spans="1:16" hidden="1">
      <c r="A172" s="38"/>
      <c r="B172" s="38" t="str">
        <f t="shared" si="40"/>
        <v>b</v>
      </c>
      <c r="C172" s="68" t="s">
        <v>584</v>
      </c>
      <c r="D172" s="62" t="s">
        <v>585</v>
      </c>
      <c r="E172" s="63"/>
      <c r="F172" s="63"/>
      <c r="G172" s="63"/>
      <c r="H172" s="63"/>
      <c r="I172" s="188">
        <f t="shared" si="39"/>
        <v>0</v>
      </c>
      <c r="J172" s="63"/>
      <c r="K172" s="63"/>
      <c r="L172" s="178">
        <f t="shared" si="43"/>
        <v>0</v>
      </c>
      <c r="M172" s="63"/>
      <c r="N172" s="63"/>
      <c r="O172" s="189">
        <f t="shared" si="19"/>
        <v>0</v>
      </c>
      <c r="P172" s="177"/>
    </row>
    <row r="173" spans="1:16" hidden="1">
      <c r="A173" s="38"/>
      <c r="B173" s="38" t="str">
        <f t="shared" si="40"/>
        <v>b</v>
      </c>
      <c r="C173" s="68" t="s">
        <v>586</v>
      </c>
      <c r="D173" s="62" t="s">
        <v>587</v>
      </c>
      <c r="E173" s="63"/>
      <c r="F173" s="63"/>
      <c r="G173" s="63"/>
      <c r="H173" s="63"/>
      <c r="I173" s="188">
        <f t="shared" si="39"/>
        <v>0</v>
      </c>
      <c r="J173" s="63"/>
      <c r="K173" s="63"/>
      <c r="L173" s="178">
        <f t="shared" si="43"/>
        <v>0</v>
      </c>
      <c r="M173" s="63"/>
      <c r="N173" s="63"/>
      <c r="O173" s="189">
        <f t="shared" si="19"/>
        <v>0</v>
      </c>
      <c r="P173" s="177"/>
    </row>
    <row r="174" spans="1:16" ht="25.5" hidden="1">
      <c r="A174" s="38"/>
      <c r="B174" s="38" t="str">
        <f t="shared" si="40"/>
        <v>b</v>
      </c>
      <c r="C174" s="68" t="s">
        <v>588</v>
      </c>
      <c r="D174" s="62" t="s">
        <v>589</v>
      </c>
      <c r="E174" s="63"/>
      <c r="F174" s="63"/>
      <c r="G174" s="63"/>
      <c r="H174" s="63"/>
      <c r="I174" s="188">
        <f t="shared" si="39"/>
        <v>0</v>
      </c>
      <c r="J174" s="63"/>
      <c r="K174" s="63"/>
      <c r="L174" s="178">
        <f t="shared" si="43"/>
        <v>0</v>
      </c>
      <c r="M174" s="63"/>
      <c r="N174" s="63"/>
      <c r="O174" s="189">
        <f t="shared" si="19"/>
        <v>0</v>
      </c>
      <c r="P174" s="177"/>
    </row>
    <row r="175" spans="1:16" ht="25.5" hidden="1">
      <c r="A175" s="38"/>
      <c r="B175" s="38" t="str">
        <f t="shared" si="40"/>
        <v>b</v>
      </c>
      <c r="C175" s="68" t="s">
        <v>590</v>
      </c>
      <c r="D175" s="62" t="s">
        <v>591</v>
      </c>
      <c r="E175" s="63"/>
      <c r="F175" s="63"/>
      <c r="G175" s="63"/>
      <c r="H175" s="63"/>
      <c r="I175" s="188">
        <f t="shared" si="39"/>
        <v>0</v>
      </c>
      <c r="J175" s="63"/>
      <c r="K175" s="63"/>
      <c r="L175" s="178">
        <f t="shared" si="43"/>
        <v>0</v>
      </c>
      <c r="M175" s="63"/>
      <c r="N175" s="63"/>
      <c r="O175" s="189">
        <f t="shared" si="19"/>
        <v>0</v>
      </c>
      <c r="P175" s="177"/>
    </row>
    <row r="176" spans="1:16" ht="25.5" hidden="1">
      <c r="A176" s="38"/>
      <c r="B176" s="38" t="str">
        <f t="shared" si="40"/>
        <v>b</v>
      </c>
      <c r="C176" s="68" t="s">
        <v>592</v>
      </c>
      <c r="D176" s="62" t="s">
        <v>593</v>
      </c>
      <c r="E176" s="63"/>
      <c r="F176" s="63"/>
      <c r="G176" s="63"/>
      <c r="H176" s="63"/>
      <c r="I176" s="188">
        <f t="shared" si="39"/>
        <v>0</v>
      </c>
      <c r="J176" s="63"/>
      <c r="K176" s="63"/>
      <c r="L176" s="178">
        <f t="shared" si="43"/>
        <v>0</v>
      </c>
      <c r="M176" s="63"/>
      <c r="N176" s="63"/>
      <c r="O176" s="189">
        <f t="shared" si="19"/>
        <v>0</v>
      </c>
      <c r="P176" s="177"/>
    </row>
    <row r="177" spans="1:17" ht="25.5" hidden="1">
      <c r="A177" s="38"/>
      <c r="B177" s="38" t="str">
        <f t="shared" si="40"/>
        <v>b</v>
      </c>
      <c r="C177" s="68" t="s">
        <v>594</v>
      </c>
      <c r="D177" s="62" t="s">
        <v>595</v>
      </c>
      <c r="E177" s="63"/>
      <c r="F177" s="63"/>
      <c r="G177" s="63"/>
      <c r="H177" s="63"/>
      <c r="I177" s="188">
        <f t="shared" si="39"/>
        <v>0</v>
      </c>
      <c r="J177" s="63"/>
      <c r="K177" s="63"/>
      <c r="L177" s="178">
        <f t="shared" si="43"/>
        <v>0</v>
      </c>
      <c r="M177" s="63"/>
      <c r="N177" s="63"/>
      <c r="O177" s="189">
        <f t="shared" si="19"/>
        <v>0</v>
      </c>
      <c r="P177" s="177"/>
    </row>
    <row r="178" spans="1:17" ht="25.5" hidden="1">
      <c r="A178" s="38"/>
      <c r="B178" s="38" t="str">
        <f t="shared" si="40"/>
        <v>b</v>
      </c>
      <c r="C178" s="68" t="s">
        <v>596</v>
      </c>
      <c r="D178" s="62" t="s">
        <v>597</v>
      </c>
      <c r="E178" s="63"/>
      <c r="F178" s="63"/>
      <c r="G178" s="63"/>
      <c r="H178" s="63"/>
      <c r="I178" s="188">
        <f t="shared" si="39"/>
        <v>0</v>
      </c>
      <c r="J178" s="63"/>
      <c r="K178" s="63"/>
      <c r="L178" s="178">
        <f t="shared" si="43"/>
        <v>0</v>
      </c>
      <c r="M178" s="63"/>
      <c r="N178" s="63"/>
      <c r="O178" s="189">
        <f t="shared" si="19"/>
        <v>0</v>
      </c>
      <c r="P178" s="177"/>
    </row>
    <row r="179" spans="1:17" ht="25.5" hidden="1">
      <c r="A179" s="38"/>
      <c r="B179" s="38" t="str">
        <f t="shared" si="40"/>
        <v>b</v>
      </c>
      <c r="C179" s="68" t="s">
        <v>598</v>
      </c>
      <c r="D179" s="62" t="s">
        <v>599</v>
      </c>
      <c r="E179" s="63"/>
      <c r="F179" s="63"/>
      <c r="G179" s="63"/>
      <c r="H179" s="63"/>
      <c r="I179" s="188">
        <f t="shared" si="39"/>
        <v>0</v>
      </c>
      <c r="J179" s="63"/>
      <c r="K179" s="63"/>
      <c r="L179" s="178">
        <f t="shared" si="43"/>
        <v>0</v>
      </c>
      <c r="M179" s="63"/>
      <c r="N179" s="63"/>
      <c r="O179" s="189">
        <f t="shared" ref="O179:O259" si="55">M179-J179</f>
        <v>0</v>
      </c>
      <c r="P179" s="177"/>
    </row>
    <row r="180" spans="1:17" ht="25.5" hidden="1">
      <c r="A180" s="38"/>
      <c r="B180" s="38" t="str">
        <f t="shared" si="40"/>
        <v>b</v>
      </c>
      <c r="C180" s="68" t="s">
        <v>600</v>
      </c>
      <c r="D180" s="62" t="s">
        <v>601</v>
      </c>
      <c r="E180" s="63"/>
      <c r="F180" s="63"/>
      <c r="G180" s="63"/>
      <c r="H180" s="63"/>
      <c r="I180" s="188">
        <f t="shared" si="39"/>
        <v>0</v>
      </c>
      <c r="J180" s="63"/>
      <c r="K180" s="63"/>
      <c r="L180" s="178">
        <f t="shared" si="43"/>
        <v>0</v>
      </c>
      <c r="M180" s="63"/>
      <c r="N180" s="63"/>
      <c r="O180" s="189">
        <f t="shared" si="55"/>
        <v>0</v>
      </c>
      <c r="P180" s="177"/>
    </row>
    <row r="181" spans="1:17" ht="38.25" hidden="1">
      <c r="A181" s="38"/>
      <c r="B181" s="38" t="str">
        <f t="shared" si="40"/>
        <v>b</v>
      </c>
      <c r="C181" s="68" t="s">
        <v>602</v>
      </c>
      <c r="D181" s="62" t="s">
        <v>603</v>
      </c>
      <c r="E181" s="63"/>
      <c r="F181" s="63"/>
      <c r="G181" s="63"/>
      <c r="H181" s="63"/>
      <c r="I181" s="188">
        <f t="shared" si="39"/>
        <v>0</v>
      </c>
      <c r="J181" s="63"/>
      <c r="K181" s="63"/>
      <c r="L181" s="178">
        <f t="shared" si="43"/>
        <v>0</v>
      </c>
      <c r="M181" s="63"/>
      <c r="N181" s="63"/>
      <c r="O181" s="189">
        <f t="shared" si="55"/>
        <v>0</v>
      </c>
      <c r="P181" s="177"/>
    </row>
    <row r="182" spans="1:17">
      <c r="A182" s="38"/>
      <c r="B182" s="38" t="str">
        <f t="shared" si="40"/>
        <v>a</v>
      </c>
      <c r="C182" s="68" t="s">
        <v>604</v>
      </c>
      <c r="D182" s="62" t="s">
        <v>605</v>
      </c>
      <c r="E182" s="63"/>
      <c r="F182" s="63"/>
      <c r="G182" s="63">
        <v>7000</v>
      </c>
      <c r="H182" s="63">
        <v>3434</v>
      </c>
      <c r="I182" s="188">
        <f t="shared" si="39"/>
        <v>0</v>
      </c>
      <c r="J182" s="63"/>
      <c r="K182" s="63"/>
      <c r="L182" s="178">
        <f t="shared" si="43"/>
        <v>0</v>
      </c>
      <c r="M182" s="63"/>
      <c r="N182" s="63"/>
      <c r="O182" s="189">
        <f t="shared" si="55"/>
        <v>0</v>
      </c>
      <c r="P182" s="177"/>
    </row>
    <row r="183" spans="1:17" hidden="1">
      <c r="A183" s="38"/>
      <c r="B183" s="38" t="str">
        <f t="shared" si="40"/>
        <v>b</v>
      </c>
      <c r="C183" s="68" t="s">
        <v>606</v>
      </c>
      <c r="D183" s="62" t="s">
        <v>607</v>
      </c>
      <c r="E183" s="63"/>
      <c r="F183" s="63"/>
      <c r="G183" s="63"/>
      <c r="H183" s="63"/>
      <c r="I183" s="188">
        <f t="shared" si="39"/>
        <v>0</v>
      </c>
      <c r="J183" s="63"/>
      <c r="K183" s="63"/>
      <c r="L183" s="178">
        <f t="shared" si="43"/>
        <v>0</v>
      </c>
      <c r="M183" s="63"/>
      <c r="N183" s="63"/>
      <c r="O183" s="189">
        <f t="shared" si="55"/>
        <v>0</v>
      </c>
      <c r="P183" s="177"/>
    </row>
    <row r="184" spans="1:17" ht="38.25">
      <c r="A184" s="38"/>
      <c r="B184" s="38" t="str">
        <f t="shared" si="40"/>
        <v>a</v>
      </c>
      <c r="C184" s="68" t="s">
        <v>608</v>
      </c>
      <c r="D184" s="62" t="s">
        <v>609</v>
      </c>
      <c r="E184" s="63">
        <v>4718.6000000000004</v>
      </c>
      <c r="F184" s="63"/>
      <c r="G184" s="63">
        <v>13177</v>
      </c>
      <c r="H184" s="63"/>
      <c r="I184" s="188">
        <f t="shared" si="39"/>
        <v>0</v>
      </c>
      <c r="J184" s="63"/>
      <c r="K184" s="63"/>
      <c r="L184" s="178">
        <f t="shared" si="43"/>
        <v>0</v>
      </c>
      <c r="M184" s="63"/>
      <c r="N184" s="63"/>
      <c r="O184" s="189">
        <f t="shared" si="55"/>
        <v>0</v>
      </c>
      <c r="P184" s="177"/>
    </row>
    <row r="185" spans="1:17" ht="25.5">
      <c r="A185" s="38"/>
      <c r="B185" s="38" t="str">
        <f t="shared" si="40"/>
        <v>a</v>
      </c>
      <c r="C185" s="66" t="s">
        <v>610</v>
      </c>
      <c r="D185" s="59" t="s">
        <v>31</v>
      </c>
      <c r="E185" s="60">
        <v>1250</v>
      </c>
      <c r="F185" s="60"/>
      <c r="G185" s="60"/>
      <c r="H185" s="60"/>
      <c r="I185" s="186">
        <f t="shared" si="39"/>
        <v>0</v>
      </c>
      <c r="J185" s="60"/>
      <c r="K185" s="60"/>
      <c r="L185" s="178">
        <f t="shared" si="43"/>
        <v>0</v>
      </c>
      <c r="M185" s="60"/>
      <c r="N185" s="60"/>
      <c r="O185" s="187">
        <f t="shared" si="55"/>
        <v>0</v>
      </c>
      <c r="P185" s="177"/>
    </row>
    <row r="186" spans="1:17" ht="51" hidden="1">
      <c r="A186" s="38"/>
      <c r="B186" s="38" t="str">
        <f t="shared" si="40"/>
        <v>b</v>
      </c>
      <c r="C186" s="65" t="s">
        <v>611</v>
      </c>
      <c r="D186" s="56" t="s">
        <v>612</v>
      </c>
      <c r="E186" s="57">
        <f>E187+E191</f>
        <v>0</v>
      </c>
      <c r="F186" s="57">
        <f t="shared" ref="F186:N186" si="56">F187+F191</f>
        <v>0</v>
      </c>
      <c r="G186" s="57">
        <f t="shared" si="56"/>
        <v>0</v>
      </c>
      <c r="H186" s="57">
        <f t="shared" si="56"/>
        <v>0</v>
      </c>
      <c r="I186" s="182">
        <f t="shared" si="39"/>
        <v>0</v>
      </c>
      <c r="J186" s="57">
        <f t="shared" si="56"/>
        <v>0</v>
      </c>
      <c r="K186" s="57">
        <f t="shared" si="56"/>
        <v>0</v>
      </c>
      <c r="L186" s="178">
        <f t="shared" si="43"/>
        <v>0</v>
      </c>
      <c r="M186" s="57">
        <f t="shared" si="56"/>
        <v>0</v>
      </c>
      <c r="N186" s="57">
        <f t="shared" si="56"/>
        <v>0</v>
      </c>
      <c r="O186" s="185">
        <f>O187+O191</f>
        <v>0</v>
      </c>
      <c r="P186" s="177"/>
    </row>
    <row r="187" spans="1:17" ht="25.5" hidden="1">
      <c r="A187" s="38"/>
      <c r="B187" s="38" t="str">
        <f t="shared" si="40"/>
        <v>b</v>
      </c>
      <c r="C187" s="66" t="s">
        <v>613</v>
      </c>
      <c r="D187" s="59" t="s">
        <v>614</v>
      </c>
      <c r="E187" s="60">
        <f>E188+E189+E190</f>
        <v>0</v>
      </c>
      <c r="F187" s="60">
        <f t="shared" ref="F187:N187" si="57">F188+F189+F190</f>
        <v>0</v>
      </c>
      <c r="G187" s="60">
        <f t="shared" si="57"/>
        <v>0</v>
      </c>
      <c r="H187" s="60">
        <f t="shared" si="57"/>
        <v>0</v>
      </c>
      <c r="I187" s="186">
        <f t="shared" si="39"/>
        <v>0</v>
      </c>
      <c r="J187" s="60">
        <f t="shared" si="57"/>
        <v>0</v>
      </c>
      <c r="K187" s="60">
        <f t="shared" si="57"/>
        <v>0</v>
      </c>
      <c r="L187" s="178">
        <f t="shared" si="43"/>
        <v>0</v>
      </c>
      <c r="M187" s="60">
        <f t="shared" si="57"/>
        <v>0</v>
      </c>
      <c r="N187" s="60">
        <f t="shared" si="57"/>
        <v>0</v>
      </c>
      <c r="O187" s="187">
        <f>SUM(O188:O190)</f>
        <v>0</v>
      </c>
      <c r="P187" s="177"/>
    </row>
    <row r="188" spans="1:17" hidden="1">
      <c r="A188" s="38"/>
      <c r="B188" s="38" t="str">
        <f t="shared" si="40"/>
        <v>b</v>
      </c>
      <c r="C188" s="68" t="s">
        <v>615</v>
      </c>
      <c r="D188" s="62" t="s">
        <v>616</v>
      </c>
      <c r="E188" s="63"/>
      <c r="F188" s="63"/>
      <c r="G188" s="63"/>
      <c r="H188" s="63"/>
      <c r="I188" s="188">
        <f t="shared" si="39"/>
        <v>0</v>
      </c>
      <c r="J188" s="63"/>
      <c r="K188" s="63"/>
      <c r="L188" s="178">
        <f t="shared" si="43"/>
        <v>0</v>
      </c>
      <c r="M188" s="63"/>
      <c r="N188" s="63"/>
      <c r="O188" s="189">
        <f t="shared" si="55"/>
        <v>0</v>
      </c>
      <c r="P188" s="177"/>
    </row>
    <row r="189" spans="1:17" ht="25.5" hidden="1">
      <c r="A189" s="38"/>
      <c r="B189" s="38" t="str">
        <f t="shared" si="40"/>
        <v>b</v>
      </c>
      <c r="C189" s="68" t="s">
        <v>617</v>
      </c>
      <c r="D189" s="62" t="s">
        <v>618</v>
      </c>
      <c r="E189" s="63"/>
      <c r="F189" s="63"/>
      <c r="G189" s="63"/>
      <c r="H189" s="63"/>
      <c r="I189" s="188">
        <f t="shared" si="39"/>
        <v>0</v>
      </c>
      <c r="J189" s="63"/>
      <c r="K189" s="63"/>
      <c r="L189" s="178">
        <f t="shared" si="43"/>
        <v>0</v>
      </c>
      <c r="M189" s="63"/>
      <c r="N189" s="63"/>
      <c r="O189" s="189">
        <f t="shared" si="55"/>
        <v>0</v>
      </c>
      <c r="P189" s="177"/>
    </row>
    <row r="190" spans="1:17" hidden="1">
      <c r="A190" s="38"/>
      <c r="B190" s="38" t="str">
        <f t="shared" si="40"/>
        <v>b</v>
      </c>
      <c r="C190" s="68" t="s">
        <v>619</v>
      </c>
      <c r="D190" s="62" t="s">
        <v>620</v>
      </c>
      <c r="E190" s="63"/>
      <c r="F190" s="63"/>
      <c r="G190" s="63"/>
      <c r="H190" s="63"/>
      <c r="I190" s="188">
        <f t="shared" si="39"/>
        <v>0</v>
      </c>
      <c r="J190" s="63"/>
      <c r="K190" s="63"/>
      <c r="L190" s="178">
        <f t="shared" si="43"/>
        <v>0</v>
      </c>
      <c r="M190" s="63"/>
      <c r="N190" s="63"/>
      <c r="O190" s="189">
        <f t="shared" si="55"/>
        <v>0</v>
      </c>
      <c r="P190" s="177"/>
    </row>
    <row r="191" spans="1:17" hidden="1">
      <c r="A191" s="38"/>
      <c r="B191" s="38" t="str">
        <f t="shared" si="40"/>
        <v>b</v>
      </c>
      <c r="C191" s="66" t="s">
        <v>621</v>
      </c>
      <c r="D191" s="59" t="s">
        <v>622</v>
      </c>
      <c r="E191" s="60">
        <v>0</v>
      </c>
      <c r="F191" s="60">
        <v>0</v>
      </c>
      <c r="G191" s="60">
        <v>0</v>
      </c>
      <c r="H191" s="60">
        <v>0</v>
      </c>
      <c r="I191" s="186">
        <f t="shared" si="39"/>
        <v>0</v>
      </c>
      <c r="J191" s="60">
        <v>0</v>
      </c>
      <c r="K191" s="60">
        <v>0</v>
      </c>
      <c r="L191" s="178">
        <f t="shared" si="43"/>
        <v>0</v>
      </c>
      <c r="M191" s="60">
        <v>0</v>
      </c>
      <c r="N191" s="60">
        <v>0</v>
      </c>
      <c r="O191" s="187">
        <v>0</v>
      </c>
      <c r="P191" s="177"/>
    </row>
    <row r="192" spans="1:17">
      <c r="A192" s="38" t="s">
        <v>282</v>
      </c>
      <c r="B192" s="38" t="str">
        <f t="shared" si="40"/>
        <v>a</v>
      </c>
      <c r="C192" s="85">
        <v>31</v>
      </c>
      <c r="D192" s="50" t="s">
        <v>623</v>
      </c>
      <c r="E192" s="51">
        <f>E193+E252+E258+E259</f>
        <v>915</v>
      </c>
      <c r="F192" s="51">
        <f t="shared" ref="F192:K192" si="58">F193+F252+F258+F259</f>
        <v>5000</v>
      </c>
      <c r="G192" s="51">
        <f t="shared" si="58"/>
        <v>35000</v>
      </c>
      <c r="H192" s="51">
        <f t="shared" si="58"/>
        <v>22603</v>
      </c>
      <c r="I192" s="178">
        <f t="shared" si="39"/>
        <v>0</v>
      </c>
      <c r="J192" s="51">
        <v>0</v>
      </c>
      <c r="K192" s="51">
        <f t="shared" si="58"/>
        <v>0</v>
      </c>
      <c r="L192" s="183">
        <f t="shared" si="43"/>
        <v>248000</v>
      </c>
      <c r="M192" s="183">
        <f>M216</f>
        <v>248000</v>
      </c>
      <c r="N192" s="51">
        <v>0</v>
      </c>
      <c r="O192" s="179">
        <f t="shared" si="55"/>
        <v>248000</v>
      </c>
      <c r="P192" s="177"/>
      <c r="Q192" s="205" t="s">
        <v>1177</v>
      </c>
    </row>
    <row r="193" spans="1:17">
      <c r="A193" s="38"/>
      <c r="B193" s="38" t="str">
        <f t="shared" si="40"/>
        <v>a</v>
      </c>
      <c r="C193" s="64">
        <v>31.1</v>
      </c>
      <c r="D193" s="53" t="s">
        <v>624</v>
      </c>
      <c r="E193" s="54">
        <f>E194+E208+E238+E251</f>
        <v>915</v>
      </c>
      <c r="F193" s="54">
        <f t="shared" ref="F193:K193" si="59">F194+F208+F238+F251</f>
        <v>5000</v>
      </c>
      <c r="G193" s="54">
        <f t="shared" si="59"/>
        <v>35000</v>
      </c>
      <c r="H193" s="54">
        <f t="shared" si="59"/>
        <v>22603</v>
      </c>
      <c r="I193" s="180">
        <f t="shared" si="39"/>
        <v>0</v>
      </c>
      <c r="J193" s="54">
        <v>0</v>
      </c>
      <c r="K193" s="54">
        <f t="shared" si="59"/>
        <v>0</v>
      </c>
      <c r="L193" s="178">
        <f t="shared" si="43"/>
        <v>0</v>
      </c>
      <c r="M193" s="54">
        <v>0</v>
      </c>
      <c r="N193" s="54">
        <v>0</v>
      </c>
      <c r="O193" s="181">
        <f t="shared" si="55"/>
        <v>0</v>
      </c>
      <c r="P193" s="177"/>
      <c r="Q193" s="205" t="s">
        <v>1178</v>
      </c>
    </row>
    <row r="194" spans="1:17" ht="30">
      <c r="A194" s="38"/>
      <c r="B194" s="38" t="str">
        <f t="shared" si="40"/>
        <v>a</v>
      </c>
      <c r="C194" s="65" t="s">
        <v>625</v>
      </c>
      <c r="D194" s="56" t="s">
        <v>626</v>
      </c>
      <c r="E194" s="57">
        <f>E195+E196+E197+E207</f>
        <v>0</v>
      </c>
      <c r="F194" s="57">
        <f t="shared" ref="F194:N194" si="60">F195+F196+F197+F207</f>
        <v>0</v>
      </c>
      <c r="G194" s="57">
        <f t="shared" si="60"/>
        <v>300</v>
      </c>
      <c r="H194" s="57">
        <f t="shared" si="60"/>
        <v>300</v>
      </c>
      <c r="I194" s="182">
        <f t="shared" si="39"/>
        <v>0</v>
      </c>
      <c r="J194" s="57">
        <f t="shared" si="60"/>
        <v>0</v>
      </c>
      <c r="K194" s="57">
        <f t="shared" si="60"/>
        <v>0</v>
      </c>
      <c r="L194" s="178">
        <f t="shared" si="43"/>
        <v>0</v>
      </c>
      <c r="M194" s="57">
        <f t="shared" si="60"/>
        <v>0</v>
      </c>
      <c r="N194" s="57">
        <f t="shared" si="60"/>
        <v>0</v>
      </c>
      <c r="O194" s="185">
        <f t="shared" si="55"/>
        <v>0</v>
      </c>
      <c r="P194" s="177"/>
      <c r="Q194" s="205" t="s">
        <v>1179</v>
      </c>
    </row>
    <row r="195" spans="1:17" hidden="1">
      <c r="A195" s="38"/>
      <c r="B195" s="38" t="str">
        <f t="shared" si="40"/>
        <v>b</v>
      </c>
      <c r="C195" s="66" t="s">
        <v>627</v>
      </c>
      <c r="D195" s="59" t="s">
        <v>628</v>
      </c>
      <c r="E195" s="60"/>
      <c r="F195" s="60"/>
      <c r="G195" s="60"/>
      <c r="H195" s="60"/>
      <c r="I195" s="186">
        <f t="shared" si="39"/>
        <v>0</v>
      </c>
      <c r="J195" s="60"/>
      <c r="K195" s="60"/>
      <c r="L195" s="178">
        <f t="shared" si="43"/>
        <v>0</v>
      </c>
      <c r="M195" s="60"/>
      <c r="N195" s="60"/>
      <c r="O195" s="187">
        <f t="shared" si="55"/>
        <v>0</v>
      </c>
      <c r="P195" s="177"/>
    </row>
    <row r="196" spans="1:17">
      <c r="A196" s="38"/>
      <c r="B196" s="38" t="str">
        <f t="shared" si="40"/>
        <v>a</v>
      </c>
      <c r="C196" s="66" t="s">
        <v>629</v>
      </c>
      <c r="D196" s="59" t="s">
        <v>630</v>
      </c>
      <c r="E196" s="60"/>
      <c r="F196" s="60"/>
      <c r="G196" s="60">
        <v>300</v>
      </c>
      <c r="H196" s="60">
        <v>300</v>
      </c>
      <c r="I196" s="186">
        <f t="shared" si="39"/>
        <v>0</v>
      </c>
      <c r="J196" s="60"/>
      <c r="K196" s="60"/>
      <c r="L196" s="178">
        <f t="shared" si="43"/>
        <v>0</v>
      </c>
      <c r="M196" s="60"/>
      <c r="N196" s="60"/>
      <c r="O196" s="187">
        <f t="shared" si="55"/>
        <v>0</v>
      </c>
      <c r="P196" s="177"/>
    </row>
    <row r="197" spans="1:17" hidden="1">
      <c r="A197" s="38"/>
      <c r="B197" s="38" t="str">
        <f t="shared" si="40"/>
        <v>b</v>
      </c>
      <c r="C197" s="66" t="s">
        <v>631</v>
      </c>
      <c r="D197" s="59" t="s">
        <v>632</v>
      </c>
      <c r="E197" s="60">
        <f>SUM(E198:E206)</f>
        <v>0</v>
      </c>
      <c r="F197" s="60">
        <f t="shared" ref="F197:N197" si="61">SUM(F198:F206)</f>
        <v>0</v>
      </c>
      <c r="G197" s="60">
        <f t="shared" si="61"/>
        <v>0</v>
      </c>
      <c r="H197" s="60">
        <f t="shared" si="61"/>
        <v>0</v>
      </c>
      <c r="I197" s="186">
        <f t="shared" ref="I197:I260" si="62">J197+K197</f>
        <v>0</v>
      </c>
      <c r="J197" s="60">
        <f t="shared" si="61"/>
        <v>0</v>
      </c>
      <c r="K197" s="60">
        <f t="shared" si="61"/>
        <v>0</v>
      </c>
      <c r="L197" s="178">
        <f t="shared" si="43"/>
        <v>0</v>
      </c>
      <c r="M197" s="60">
        <f t="shared" si="61"/>
        <v>0</v>
      </c>
      <c r="N197" s="60">
        <f t="shared" si="61"/>
        <v>0</v>
      </c>
      <c r="O197" s="187"/>
      <c r="P197" s="177"/>
    </row>
    <row r="198" spans="1:17" hidden="1">
      <c r="A198" s="38"/>
      <c r="B198" s="38" t="str">
        <f t="shared" ref="B198:B261" si="63">IF(OR(E198&lt;&gt;0,F198&lt;&gt;0,G198&lt;&gt;0,H198&lt;&gt;0,I198&lt;&gt;0,L198&lt;&gt;0),"a","b")</f>
        <v>b</v>
      </c>
      <c r="C198" s="68" t="s">
        <v>633</v>
      </c>
      <c r="D198" s="62" t="s">
        <v>634</v>
      </c>
      <c r="E198" s="63"/>
      <c r="F198" s="63"/>
      <c r="G198" s="63"/>
      <c r="H198" s="63"/>
      <c r="I198" s="188">
        <f t="shared" si="62"/>
        <v>0</v>
      </c>
      <c r="J198" s="63"/>
      <c r="K198" s="63"/>
      <c r="L198" s="178">
        <f t="shared" si="43"/>
        <v>0</v>
      </c>
      <c r="M198" s="63"/>
      <c r="N198" s="63"/>
      <c r="O198" s="189">
        <f t="shared" si="55"/>
        <v>0</v>
      </c>
      <c r="P198" s="177"/>
    </row>
    <row r="199" spans="1:17" hidden="1">
      <c r="A199" s="38"/>
      <c r="B199" s="38" t="str">
        <f t="shared" si="63"/>
        <v>b</v>
      </c>
      <c r="C199" s="68" t="s">
        <v>635</v>
      </c>
      <c r="D199" s="62" t="s">
        <v>636</v>
      </c>
      <c r="E199" s="63"/>
      <c r="F199" s="63"/>
      <c r="G199" s="63"/>
      <c r="H199" s="63"/>
      <c r="I199" s="188">
        <f t="shared" si="62"/>
        <v>0</v>
      </c>
      <c r="J199" s="63"/>
      <c r="K199" s="63"/>
      <c r="L199" s="178">
        <f t="shared" si="43"/>
        <v>0</v>
      </c>
      <c r="M199" s="63"/>
      <c r="N199" s="63"/>
      <c r="O199" s="189">
        <f t="shared" si="55"/>
        <v>0</v>
      </c>
      <c r="P199" s="177"/>
    </row>
    <row r="200" spans="1:17" hidden="1">
      <c r="A200" s="38"/>
      <c r="B200" s="38" t="str">
        <f t="shared" si="63"/>
        <v>b</v>
      </c>
      <c r="C200" s="68" t="s">
        <v>637</v>
      </c>
      <c r="D200" s="62" t="s">
        <v>638</v>
      </c>
      <c r="E200" s="63"/>
      <c r="F200" s="63"/>
      <c r="G200" s="63"/>
      <c r="H200" s="63"/>
      <c r="I200" s="188">
        <f t="shared" si="62"/>
        <v>0</v>
      </c>
      <c r="J200" s="63"/>
      <c r="K200" s="63"/>
      <c r="L200" s="178">
        <f t="shared" ref="L200:L263" si="64">M200</f>
        <v>0</v>
      </c>
      <c r="M200" s="63"/>
      <c r="N200" s="63"/>
      <c r="O200" s="189">
        <f t="shared" si="55"/>
        <v>0</v>
      </c>
      <c r="P200" s="177"/>
    </row>
    <row r="201" spans="1:17" hidden="1">
      <c r="A201" s="38"/>
      <c r="B201" s="38" t="str">
        <f t="shared" si="63"/>
        <v>b</v>
      </c>
      <c r="C201" s="68" t="s">
        <v>639</v>
      </c>
      <c r="D201" s="62" t="s">
        <v>640</v>
      </c>
      <c r="E201" s="63"/>
      <c r="F201" s="63"/>
      <c r="G201" s="63"/>
      <c r="H201" s="63"/>
      <c r="I201" s="188">
        <f t="shared" si="62"/>
        <v>0</v>
      </c>
      <c r="J201" s="63"/>
      <c r="K201" s="63"/>
      <c r="L201" s="178">
        <f t="shared" si="64"/>
        <v>0</v>
      </c>
      <c r="M201" s="63"/>
      <c r="N201" s="63"/>
      <c r="O201" s="189">
        <f t="shared" si="55"/>
        <v>0</v>
      </c>
      <c r="P201" s="177"/>
    </row>
    <row r="202" spans="1:17" hidden="1">
      <c r="A202" s="38"/>
      <c r="B202" s="38" t="str">
        <f t="shared" si="63"/>
        <v>b</v>
      </c>
      <c r="C202" s="68" t="s">
        <v>641</v>
      </c>
      <c r="D202" s="62" t="s">
        <v>642</v>
      </c>
      <c r="E202" s="63"/>
      <c r="F202" s="63"/>
      <c r="G202" s="63"/>
      <c r="H202" s="63"/>
      <c r="I202" s="188">
        <f t="shared" si="62"/>
        <v>0</v>
      </c>
      <c r="J202" s="63"/>
      <c r="K202" s="63"/>
      <c r="L202" s="178">
        <f t="shared" si="64"/>
        <v>0</v>
      </c>
      <c r="M202" s="63"/>
      <c r="N202" s="63"/>
      <c r="O202" s="189">
        <f t="shared" si="55"/>
        <v>0</v>
      </c>
      <c r="P202" s="177"/>
    </row>
    <row r="203" spans="1:17" ht="25.5" hidden="1">
      <c r="A203" s="38"/>
      <c r="B203" s="38" t="str">
        <f t="shared" si="63"/>
        <v>b</v>
      </c>
      <c r="C203" s="68" t="s">
        <v>643</v>
      </c>
      <c r="D203" s="62" t="s">
        <v>644</v>
      </c>
      <c r="E203" s="63"/>
      <c r="F203" s="63"/>
      <c r="G203" s="63"/>
      <c r="H203" s="63"/>
      <c r="I203" s="188">
        <f t="shared" si="62"/>
        <v>0</v>
      </c>
      <c r="J203" s="63"/>
      <c r="K203" s="63"/>
      <c r="L203" s="178">
        <f t="shared" si="64"/>
        <v>0</v>
      </c>
      <c r="M203" s="63"/>
      <c r="N203" s="63"/>
      <c r="O203" s="189">
        <f t="shared" si="55"/>
        <v>0</v>
      </c>
      <c r="P203" s="177"/>
    </row>
    <row r="204" spans="1:17" hidden="1">
      <c r="A204" s="38"/>
      <c r="B204" s="38" t="str">
        <f t="shared" si="63"/>
        <v>b</v>
      </c>
      <c r="C204" s="68" t="s">
        <v>645</v>
      </c>
      <c r="D204" s="62" t="s">
        <v>646</v>
      </c>
      <c r="E204" s="63"/>
      <c r="F204" s="63"/>
      <c r="G204" s="63"/>
      <c r="H204" s="63"/>
      <c r="I204" s="188">
        <f t="shared" si="62"/>
        <v>0</v>
      </c>
      <c r="J204" s="63"/>
      <c r="K204" s="63"/>
      <c r="L204" s="178">
        <f t="shared" si="64"/>
        <v>0</v>
      </c>
      <c r="M204" s="63"/>
      <c r="N204" s="63"/>
      <c r="O204" s="189">
        <f t="shared" si="55"/>
        <v>0</v>
      </c>
      <c r="P204" s="177"/>
    </row>
    <row r="205" spans="1:17" hidden="1">
      <c r="A205" s="38"/>
      <c r="B205" s="38" t="str">
        <f t="shared" si="63"/>
        <v>b</v>
      </c>
      <c r="C205" s="68" t="s">
        <v>647</v>
      </c>
      <c r="D205" s="62" t="s">
        <v>648</v>
      </c>
      <c r="E205" s="63"/>
      <c r="F205" s="63"/>
      <c r="G205" s="63"/>
      <c r="H205" s="63"/>
      <c r="I205" s="188">
        <f t="shared" si="62"/>
        <v>0</v>
      </c>
      <c r="J205" s="63"/>
      <c r="K205" s="63"/>
      <c r="L205" s="178">
        <f t="shared" si="64"/>
        <v>0</v>
      </c>
      <c r="M205" s="63"/>
      <c r="N205" s="63"/>
      <c r="O205" s="189">
        <f t="shared" si="55"/>
        <v>0</v>
      </c>
      <c r="P205" s="177"/>
    </row>
    <row r="206" spans="1:17" ht="25.5" hidden="1">
      <c r="A206" s="38"/>
      <c r="B206" s="38" t="str">
        <f t="shared" si="63"/>
        <v>b</v>
      </c>
      <c r="C206" s="68" t="s">
        <v>649</v>
      </c>
      <c r="D206" s="62" t="s">
        <v>650</v>
      </c>
      <c r="E206" s="63"/>
      <c r="F206" s="63"/>
      <c r="G206" s="63"/>
      <c r="H206" s="63"/>
      <c r="I206" s="188">
        <f t="shared" si="62"/>
        <v>0</v>
      </c>
      <c r="J206" s="63"/>
      <c r="K206" s="63"/>
      <c r="L206" s="178">
        <f t="shared" si="64"/>
        <v>0</v>
      </c>
      <c r="M206" s="63"/>
      <c r="N206" s="63"/>
      <c r="O206" s="189">
        <f t="shared" si="55"/>
        <v>0</v>
      </c>
      <c r="P206" s="177"/>
    </row>
    <row r="207" spans="1:17" hidden="1">
      <c r="A207" s="38"/>
      <c r="B207" s="38" t="str">
        <f t="shared" si="63"/>
        <v>b</v>
      </c>
      <c r="C207" s="66" t="s">
        <v>651</v>
      </c>
      <c r="D207" s="59" t="s">
        <v>652</v>
      </c>
      <c r="E207" s="60"/>
      <c r="F207" s="60"/>
      <c r="G207" s="60"/>
      <c r="H207" s="60"/>
      <c r="I207" s="186">
        <f t="shared" si="62"/>
        <v>0</v>
      </c>
      <c r="J207" s="60"/>
      <c r="K207" s="60"/>
      <c r="L207" s="178">
        <f t="shared" si="64"/>
        <v>0</v>
      </c>
      <c r="M207" s="60"/>
      <c r="N207" s="60"/>
      <c r="O207" s="187"/>
      <c r="P207" s="177"/>
    </row>
    <row r="208" spans="1:17">
      <c r="A208" s="38"/>
      <c r="B208" s="38" t="str">
        <f t="shared" si="63"/>
        <v>a</v>
      </c>
      <c r="C208" s="65" t="s">
        <v>653</v>
      </c>
      <c r="D208" s="56" t="s">
        <v>654</v>
      </c>
      <c r="E208" s="57">
        <f>E209+E216</f>
        <v>915</v>
      </c>
      <c r="F208" s="57">
        <f t="shared" ref="F208:N208" si="65">F209+F216</f>
        <v>5000</v>
      </c>
      <c r="G208" s="57">
        <f t="shared" si="65"/>
        <v>31636</v>
      </c>
      <c r="H208" s="57">
        <f t="shared" si="65"/>
        <v>19239</v>
      </c>
      <c r="I208" s="182">
        <f t="shared" si="62"/>
        <v>248000</v>
      </c>
      <c r="J208" s="57">
        <f t="shared" si="65"/>
        <v>248000</v>
      </c>
      <c r="K208" s="57">
        <f t="shared" si="65"/>
        <v>0</v>
      </c>
      <c r="L208" s="178">
        <f t="shared" si="64"/>
        <v>248000</v>
      </c>
      <c r="M208" s="57">
        <f t="shared" si="65"/>
        <v>248000</v>
      </c>
      <c r="N208" s="57">
        <f t="shared" si="65"/>
        <v>0</v>
      </c>
      <c r="O208" s="185">
        <f t="shared" si="55"/>
        <v>0</v>
      </c>
      <c r="P208" s="177"/>
    </row>
    <row r="209" spans="1:16" hidden="1">
      <c r="A209" s="38"/>
      <c r="B209" s="38" t="str">
        <f t="shared" si="63"/>
        <v>b</v>
      </c>
      <c r="C209" s="66" t="s">
        <v>655</v>
      </c>
      <c r="D209" s="59" t="s">
        <v>656</v>
      </c>
      <c r="E209" s="60">
        <f>SUM(E210:E215)</f>
        <v>0</v>
      </c>
      <c r="F209" s="60">
        <f t="shared" ref="F209:N209" si="66">SUM(F210:F215)</f>
        <v>0</v>
      </c>
      <c r="G209" s="60">
        <f t="shared" si="66"/>
        <v>0</v>
      </c>
      <c r="H209" s="60">
        <f t="shared" si="66"/>
        <v>0</v>
      </c>
      <c r="I209" s="186">
        <f t="shared" si="62"/>
        <v>0</v>
      </c>
      <c r="J209" s="60">
        <f t="shared" si="66"/>
        <v>0</v>
      </c>
      <c r="K209" s="60">
        <f t="shared" si="66"/>
        <v>0</v>
      </c>
      <c r="L209" s="178">
        <f t="shared" si="64"/>
        <v>0</v>
      </c>
      <c r="M209" s="60">
        <f t="shared" si="66"/>
        <v>0</v>
      </c>
      <c r="N209" s="60">
        <f t="shared" si="66"/>
        <v>0</v>
      </c>
      <c r="O209" s="187">
        <f t="shared" si="55"/>
        <v>0</v>
      </c>
      <c r="P209" s="177"/>
    </row>
    <row r="210" spans="1:16" hidden="1">
      <c r="A210" s="38"/>
      <c r="B210" s="38" t="str">
        <f t="shared" si="63"/>
        <v>b</v>
      </c>
      <c r="C210" s="68" t="s">
        <v>1168</v>
      </c>
      <c r="D210" s="62" t="s">
        <v>658</v>
      </c>
      <c r="E210" s="63"/>
      <c r="F210" s="63"/>
      <c r="G210" s="63"/>
      <c r="H210" s="63"/>
      <c r="I210" s="188">
        <f t="shared" si="62"/>
        <v>0</v>
      </c>
      <c r="J210" s="63"/>
      <c r="K210" s="63"/>
      <c r="L210" s="178">
        <f t="shared" si="64"/>
        <v>0</v>
      </c>
      <c r="M210" s="63"/>
      <c r="N210" s="63"/>
      <c r="O210" s="189">
        <f t="shared" si="55"/>
        <v>0</v>
      </c>
      <c r="P210" s="177"/>
    </row>
    <row r="211" spans="1:16" ht="25.5" hidden="1">
      <c r="A211" s="38"/>
      <c r="B211" s="38" t="str">
        <f t="shared" si="63"/>
        <v>b</v>
      </c>
      <c r="C211" s="68" t="s">
        <v>1169</v>
      </c>
      <c r="D211" s="62" t="s">
        <v>660</v>
      </c>
      <c r="E211" s="63"/>
      <c r="F211" s="63"/>
      <c r="G211" s="63"/>
      <c r="H211" s="63"/>
      <c r="I211" s="188">
        <f t="shared" si="62"/>
        <v>0</v>
      </c>
      <c r="J211" s="63"/>
      <c r="K211" s="63"/>
      <c r="L211" s="178">
        <f t="shared" si="64"/>
        <v>0</v>
      </c>
      <c r="M211" s="63"/>
      <c r="N211" s="63"/>
      <c r="O211" s="189">
        <f t="shared" si="55"/>
        <v>0</v>
      </c>
      <c r="P211" s="177"/>
    </row>
    <row r="212" spans="1:16" hidden="1">
      <c r="A212" s="38"/>
      <c r="B212" s="38" t="str">
        <f t="shared" si="63"/>
        <v>b</v>
      </c>
      <c r="C212" s="68" t="s">
        <v>1170</v>
      </c>
      <c r="D212" s="62" t="s">
        <v>662</v>
      </c>
      <c r="E212" s="63"/>
      <c r="F212" s="63"/>
      <c r="G212" s="63"/>
      <c r="H212" s="63"/>
      <c r="I212" s="188">
        <f t="shared" si="62"/>
        <v>0</v>
      </c>
      <c r="J212" s="63"/>
      <c r="K212" s="63"/>
      <c r="L212" s="178">
        <f t="shared" si="64"/>
        <v>0</v>
      </c>
      <c r="M212" s="63"/>
      <c r="N212" s="63"/>
      <c r="O212" s="189">
        <f t="shared" si="55"/>
        <v>0</v>
      </c>
      <c r="P212" s="177"/>
    </row>
    <row r="213" spans="1:16" ht="25.5" hidden="1">
      <c r="A213" s="38"/>
      <c r="B213" s="38" t="str">
        <f t="shared" si="63"/>
        <v>b</v>
      </c>
      <c r="C213" s="68" t="s">
        <v>1171</v>
      </c>
      <c r="D213" s="62" t="s">
        <v>664</v>
      </c>
      <c r="E213" s="63"/>
      <c r="F213" s="63"/>
      <c r="G213" s="63"/>
      <c r="H213" s="63"/>
      <c r="I213" s="188">
        <f t="shared" si="62"/>
        <v>0</v>
      </c>
      <c r="J213" s="63"/>
      <c r="K213" s="63"/>
      <c r="L213" s="178">
        <f t="shared" si="64"/>
        <v>0</v>
      </c>
      <c r="M213" s="63"/>
      <c r="N213" s="63"/>
      <c r="O213" s="189">
        <f t="shared" si="55"/>
        <v>0</v>
      </c>
      <c r="P213" s="177"/>
    </row>
    <row r="214" spans="1:16" ht="25.5" hidden="1">
      <c r="A214" s="38"/>
      <c r="B214" s="38" t="str">
        <f t="shared" si="63"/>
        <v>b</v>
      </c>
      <c r="C214" s="68" t="s">
        <v>1172</v>
      </c>
      <c r="D214" s="62" t="s">
        <v>666</v>
      </c>
      <c r="E214" s="63"/>
      <c r="F214" s="63"/>
      <c r="G214" s="63"/>
      <c r="H214" s="63"/>
      <c r="I214" s="188">
        <f t="shared" si="62"/>
        <v>0</v>
      </c>
      <c r="J214" s="63"/>
      <c r="K214" s="63"/>
      <c r="L214" s="178">
        <f t="shared" si="64"/>
        <v>0</v>
      </c>
      <c r="M214" s="63"/>
      <c r="N214" s="63"/>
      <c r="O214" s="189">
        <f t="shared" si="55"/>
        <v>0</v>
      </c>
      <c r="P214" s="177"/>
    </row>
    <row r="215" spans="1:16" hidden="1">
      <c r="A215" s="38"/>
      <c r="B215" s="38" t="str">
        <f t="shared" si="63"/>
        <v>b</v>
      </c>
      <c r="C215" s="68" t="s">
        <v>1173</v>
      </c>
      <c r="D215" s="62" t="s">
        <v>668</v>
      </c>
      <c r="E215" s="63"/>
      <c r="F215" s="63"/>
      <c r="G215" s="63"/>
      <c r="H215" s="63"/>
      <c r="I215" s="188">
        <f t="shared" si="62"/>
        <v>0</v>
      </c>
      <c r="J215" s="63"/>
      <c r="K215" s="63"/>
      <c r="L215" s="178">
        <f t="shared" si="64"/>
        <v>0</v>
      </c>
      <c r="M215" s="63"/>
      <c r="N215" s="63"/>
      <c r="O215" s="189">
        <f t="shared" si="55"/>
        <v>0</v>
      </c>
      <c r="P215" s="177"/>
    </row>
    <row r="216" spans="1:16" ht="25.5">
      <c r="A216" s="38"/>
      <c r="B216" s="38" t="str">
        <f t="shared" si="63"/>
        <v>a</v>
      </c>
      <c r="C216" s="66" t="s">
        <v>669</v>
      </c>
      <c r="D216" s="59" t="s">
        <v>670</v>
      </c>
      <c r="E216" s="60">
        <f>SUM(E217:E237)</f>
        <v>915</v>
      </c>
      <c r="F216" s="60">
        <f t="shared" ref="F216:N216" si="67">SUM(F217:F237)</f>
        <v>5000</v>
      </c>
      <c r="G216" s="60">
        <f t="shared" si="67"/>
        <v>31636</v>
      </c>
      <c r="H216" s="60">
        <f t="shared" si="67"/>
        <v>19239</v>
      </c>
      <c r="I216" s="186">
        <f t="shared" si="62"/>
        <v>248000</v>
      </c>
      <c r="J216" s="60">
        <f t="shared" si="67"/>
        <v>248000</v>
      </c>
      <c r="K216" s="60">
        <f t="shared" si="67"/>
        <v>0</v>
      </c>
      <c r="L216" s="178">
        <f t="shared" si="64"/>
        <v>248000</v>
      </c>
      <c r="M216" s="60">
        <f t="shared" si="67"/>
        <v>248000</v>
      </c>
      <c r="N216" s="60">
        <f t="shared" si="67"/>
        <v>0</v>
      </c>
      <c r="O216" s="187">
        <f t="shared" si="55"/>
        <v>0</v>
      </c>
      <c r="P216" s="177"/>
    </row>
    <row r="217" spans="1:16" ht="38.25" hidden="1">
      <c r="A217" s="38"/>
      <c r="B217" s="38" t="str">
        <f t="shared" si="63"/>
        <v>b</v>
      </c>
      <c r="C217" s="68" t="s">
        <v>671</v>
      </c>
      <c r="D217" s="62" t="s">
        <v>672</v>
      </c>
      <c r="E217" s="63"/>
      <c r="F217" s="63"/>
      <c r="G217" s="63"/>
      <c r="H217" s="63"/>
      <c r="I217" s="188">
        <f t="shared" si="62"/>
        <v>0</v>
      </c>
      <c r="J217" s="63"/>
      <c r="K217" s="63"/>
      <c r="L217" s="178">
        <f t="shared" si="64"/>
        <v>0</v>
      </c>
      <c r="M217" s="63"/>
      <c r="N217" s="63"/>
      <c r="O217" s="189">
        <f t="shared" si="55"/>
        <v>0</v>
      </c>
      <c r="P217" s="177"/>
    </row>
    <row r="218" spans="1:16" hidden="1">
      <c r="A218" s="38"/>
      <c r="B218" s="38" t="str">
        <f t="shared" si="63"/>
        <v>b</v>
      </c>
      <c r="C218" s="68" t="s">
        <v>673</v>
      </c>
      <c r="D218" s="62" t="s">
        <v>330</v>
      </c>
      <c r="E218" s="63"/>
      <c r="F218" s="63"/>
      <c r="G218" s="63"/>
      <c r="H218" s="63"/>
      <c r="I218" s="188">
        <f t="shared" si="62"/>
        <v>0</v>
      </c>
      <c r="J218" s="63"/>
      <c r="K218" s="63"/>
      <c r="L218" s="178">
        <f t="shared" si="64"/>
        <v>0</v>
      </c>
      <c r="M218" s="63"/>
      <c r="N218" s="63"/>
      <c r="O218" s="189">
        <f t="shared" si="55"/>
        <v>0</v>
      </c>
      <c r="P218" s="177"/>
    </row>
    <row r="219" spans="1:16" hidden="1">
      <c r="A219" s="38"/>
      <c r="B219" s="38" t="str">
        <f t="shared" si="63"/>
        <v>b</v>
      </c>
      <c r="C219" s="68" t="s">
        <v>674</v>
      </c>
      <c r="D219" s="62" t="s">
        <v>332</v>
      </c>
      <c r="E219" s="63"/>
      <c r="F219" s="63"/>
      <c r="G219" s="63"/>
      <c r="H219" s="63"/>
      <c r="I219" s="188">
        <f t="shared" si="62"/>
        <v>0</v>
      </c>
      <c r="J219" s="63"/>
      <c r="K219" s="63"/>
      <c r="L219" s="178">
        <f t="shared" si="64"/>
        <v>0</v>
      </c>
      <c r="M219" s="63"/>
      <c r="N219" s="63"/>
      <c r="O219" s="189">
        <f t="shared" si="55"/>
        <v>0</v>
      </c>
      <c r="P219" s="177"/>
    </row>
    <row r="220" spans="1:16" ht="165">
      <c r="A220" s="38"/>
      <c r="B220" s="38" t="str">
        <f t="shared" si="63"/>
        <v>a</v>
      </c>
      <c r="C220" s="68" t="s">
        <v>675</v>
      </c>
      <c r="D220" s="62" t="s">
        <v>676</v>
      </c>
      <c r="E220" s="63"/>
      <c r="F220" s="63">
        <v>5000</v>
      </c>
      <c r="G220" s="63">
        <v>28413</v>
      </c>
      <c r="H220" s="63">
        <v>16016</v>
      </c>
      <c r="I220" s="188">
        <f t="shared" si="62"/>
        <v>23000</v>
      </c>
      <c r="J220" s="193">
        <v>23000</v>
      </c>
      <c r="K220" s="63"/>
      <c r="L220" s="183">
        <f t="shared" si="64"/>
        <v>23000</v>
      </c>
      <c r="M220" s="69">
        <v>23000</v>
      </c>
      <c r="N220" s="63"/>
      <c r="O220" s="189">
        <f t="shared" si="55"/>
        <v>0</v>
      </c>
      <c r="P220" s="177" t="s">
        <v>1174</v>
      </c>
    </row>
    <row r="221" spans="1:16" hidden="1">
      <c r="A221" s="38"/>
      <c r="B221" s="38" t="str">
        <f t="shared" si="63"/>
        <v>b</v>
      </c>
      <c r="C221" s="68" t="s">
        <v>678</v>
      </c>
      <c r="D221" s="62" t="s">
        <v>342</v>
      </c>
      <c r="E221" s="63"/>
      <c r="F221" s="63"/>
      <c r="G221" s="63"/>
      <c r="H221" s="63"/>
      <c r="I221" s="188">
        <f t="shared" si="62"/>
        <v>0</v>
      </c>
      <c r="J221" s="63"/>
      <c r="K221" s="63"/>
      <c r="L221" s="178">
        <f t="shared" si="64"/>
        <v>0</v>
      </c>
      <c r="M221" s="63"/>
      <c r="N221" s="63"/>
      <c r="O221" s="189">
        <f t="shared" si="55"/>
        <v>0</v>
      </c>
      <c r="P221" s="177"/>
    </row>
    <row r="222" spans="1:16">
      <c r="A222" s="38"/>
      <c r="B222" s="38" t="str">
        <f t="shared" si="63"/>
        <v>a</v>
      </c>
      <c r="C222" s="68" t="s">
        <v>679</v>
      </c>
      <c r="D222" s="62" t="s">
        <v>680</v>
      </c>
      <c r="E222" s="63">
        <v>915</v>
      </c>
      <c r="F222" s="63"/>
      <c r="G222" s="63"/>
      <c r="H222" s="63"/>
      <c r="I222" s="188">
        <f t="shared" si="62"/>
        <v>15000</v>
      </c>
      <c r="J222" s="193">
        <v>15000</v>
      </c>
      <c r="K222" s="63"/>
      <c r="L222" s="183">
        <f t="shared" si="64"/>
        <v>15000</v>
      </c>
      <c r="M222" s="69">
        <v>15000</v>
      </c>
      <c r="N222" s="63"/>
      <c r="O222" s="189">
        <f t="shared" si="55"/>
        <v>0</v>
      </c>
      <c r="P222" s="177" t="s">
        <v>1175</v>
      </c>
    </row>
    <row r="223" spans="1:16" hidden="1">
      <c r="A223" s="38"/>
      <c r="B223" s="38" t="str">
        <f t="shared" si="63"/>
        <v>b</v>
      </c>
      <c r="C223" s="68" t="s">
        <v>681</v>
      </c>
      <c r="D223" s="62" t="s">
        <v>682</v>
      </c>
      <c r="E223" s="63"/>
      <c r="F223" s="63"/>
      <c r="G223" s="63"/>
      <c r="H223" s="63"/>
      <c r="I223" s="188">
        <f t="shared" si="62"/>
        <v>0</v>
      </c>
      <c r="J223" s="63"/>
      <c r="K223" s="63"/>
      <c r="L223" s="178">
        <f t="shared" si="64"/>
        <v>0</v>
      </c>
      <c r="M223" s="63"/>
      <c r="N223" s="63"/>
      <c r="O223" s="189">
        <f t="shared" si="55"/>
        <v>0</v>
      </c>
      <c r="P223" s="177"/>
    </row>
    <row r="224" spans="1:16" hidden="1">
      <c r="A224" s="38"/>
      <c r="B224" s="38" t="str">
        <f t="shared" si="63"/>
        <v>b</v>
      </c>
      <c r="C224" s="68" t="s">
        <v>683</v>
      </c>
      <c r="D224" s="62" t="s">
        <v>684</v>
      </c>
      <c r="E224" s="63"/>
      <c r="F224" s="63"/>
      <c r="G224" s="63"/>
      <c r="H224" s="63"/>
      <c r="I224" s="188">
        <f t="shared" si="62"/>
        <v>0</v>
      </c>
      <c r="J224" s="63"/>
      <c r="K224" s="63"/>
      <c r="L224" s="178">
        <f t="shared" si="64"/>
        <v>0</v>
      </c>
      <c r="M224" s="63"/>
      <c r="N224" s="63"/>
      <c r="O224" s="189">
        <f t="shared" si="55"/>
        <v>0</v>
      </c>
      <c r="P224" s="177"/>
    </row>
    <row r="225" spans="1:16" hidden="1">
      <c r="A225" s="38"/>
      <c r="B225" s="38" t="str">
        <f t="shared" si="63"/>
        <v>b</v>
      </c>
      <c r="C225" s="68" t="s">
        <v>685</v>
      </c>
      <c r="D225" s="62" t="s">
        <v>686</v>
      </c>
      <c r="E225" s="63"/>
      <c r="F225" s="63"/>
      <c r="G225" s="63"/>
      <c r="H225" s="63"/>
      <c r="I225" s="188">
        <f t="shared" si="62"/>
        <v>0</v>
      </c>
      <c r="J225" s="63"/>
      <c r="K225" s="63"/>
      <c r="L225" s="178">
        <f t="shared" si="64"/>
        <v>0</v>
      </c>
      <c r="M225" s="63"/>
      <c r="N225" s="63"/>
      <c r="O225" s="189">
        <f t="shared" si="55"/>
        <v>0</v>
      </c>
      <c r="P225" s="177"/>
    </row>
    <row r="226" spans="1:16" hidden="1">
      <c r="A226" s="38"/>
      <c r="B226" s="38" t="str">
        <f t="shared" si="63"/>
        <v>b</v>
      </c>
      <c r="C226" s="68" t="s">
        <v>687</v>
      </c>
      <c r="D226" s="62" t="s">
        <v>688</v>
      </c>
      <c r="E226" s="63"/>
      <c r="F226" s="63"/>
      <c r="G226" s="63"/>
      <c r="H226" s="63"/>
      <c r="I226" s="188">
        <f t="shared" si="62"/>
        <v>0</v>
      </c>
      <c r="J226" s="63"/>
      <c r="K226" s="63"/>
      <c r="L226" s="178">
        <f t="shared" si="64"/>
        <v>0</v>
      </c>
      <c r="M226" s="63"/>
      <c r="N226" s="63"/>
      <c r="O226" s="189">
        <f t="shared" si="55"/>
        <v>0</v>
      </c>
      <c r="P226" s="177"/>
    </row>
    <row r="227" spans="1:16" hidden="1">
      <c r="A227" s="38"/>
      <c r="B227" s="38" t="str">
        <f t="shared" si="63"/>
        <v>b</v>
      </c>
      <c r="C227" s="68" t="s">
        <v>689</v>
      </c>
      <c r="D227" s="62" t="s">
        <v>344</v>
      </c>
      <c r="E227" s="63"/>
      <c r="F227" s="63"/>
      <c r="G227" s="63"/>
      <c r="H227" s="63"/>
      <c r="I227" s="188">
        <f t="shared" si="62"/>
        <v>0</v>
      </c>
      <c r="J227" s="63"/>
      <c r="K227" s="63"/>
      <c r="L227" s="178">
        <f t="shared" si="64"/>
        <v>0</v>
      </c>
      <c r="M227" s="63"/>
      <c r="N227" s="63"/>
      <c r="O227" s="189">
        <f t="shared" si="55"/>
        <v>0</v>
      </c>
      <c r="P227" s="177"/>
    </row>
    <row r="228" spans="1:16" hidden="1">
      <c r="A228" s="38"/>
      <c r="B228" s="38" t="str">
        <f t="shared" si="63"/>
        <v>b</v>
      </c>
      <c r="C228" s="68" t="s">
        <v>690</v>
      </c>
      <c r="D228" s="62" t="s">
        <v>691</v>
      </c>
      <c r="E228" s="63"/>
      <c r="F228" s="63"/>
      <c r="G228" s="63"/>
      <c r="H228" s="63"/>
      <c r="I228" s="188">
        <f t="shared" si="62"/>
        <v>0</v>
      </c>
      <c r="J228" s="63"/>
      <c r="K228" s="63"/>
      <c r="L228" s="178">
        <f t="shared" si="64"/>
        <v>0</v>
      </c>
      <c r="M228" s="63"/>
      <c r="N228" s="63"/>
      <c r="O228" s="189">
        <f t="shared" si="55"/>
        <v>0</v>
      </c>
      <c r="P228" s="177"/>
    </row>
    <row r="229" spans="1:16" ht="25.5" hidden="1">
      <c r="A229" s="38"/>
      <c r="B229" s="38" t="str">
        <f t="shared" si="63"/>
        <v>b</v>
      </c>
      <c r="C229" s="68" t="s">
        <v>692</v>
      </c>
      <c r="D229" s="62" t="s">
        <v>693</v>
      </c>
      <c r="E229" s="63"/>
      <c r="F229" s="63"/>
      <c r="G229" s="63"/>
      <c r="H229" s="63"/>
      <c r="I229" s="188">
        <f t="shared" si="62"/>
        <v>0</v>
      </c>
      <c r="J229" s="63"/>
      <c r="K229" s="63"/>
      <c r="L229" s="178">
        <f t="shared" si="64"/>
        <v>0</v>
      </c>
      <c r="M229" s="63"/>
      <c r="N229" s="63"/>
      <c r="O229" s="189">
        <f t="shared" si="55"/>
        <v>0</v>
      </c>
      <c r="P229" s="177"/>
    </row>
    <row r="230" spans="1:16" hidden="1">
      <c r="A230" s="38"/>
      <c r="B230" s="38" t="str">
        <f t="shared" si="63"/>
        <v>b</v>
      </c>
      <c r="C230" s="68" t="s">
        <v>694</v>
      </c>
      <c r="D230" s="62" t="s">
        <v>695</v>
      </c>
      <c r="E230" s="63"/>
      <c r="F230" s="63"/>
      <c r="G230" s="63"/>
      <c r="H230" s="63"/>
      <c r="I230" s="188">
        <f t="shared" si="62"/>
        <v>0</v>
      </c>
      <c r="J230" s="63"/>
      <c r="K230" s="63"/>
      <c r="L230" s="178">
        <f t="shared" si="64"/>
        <v>0</v>
      </c>
      <c r="M230" s="63"/>
      <c r="N230" s="63"/>
      <c r="O230" s="189">
        <f t="shared" si="55"/>
        <v>0</v>
      </c>
      <c r="P230" s="177"/>
    </row>
    <row r="231" spans="1:16" hidden="1">
      <c r="A231" s="38"/>
      <c r="B231" s="38" t="str">
        <f t="shared" si="63"/>
        <v>b</v>
      </c>
      <c r="C231" s="68" t="s">
        <v>696</v>
      </c>
      <c r="D231" s="62" t="s">
        <v>355</v>
      </c>
      <c r="E231" s="63"/>
      <c r="F231" s="63"/>
      <c r="G231" s="63"/>
      <c r="H231" s="63"/>
      <c r="I231" s="188">
        <f t="shared" si="62"/>
        <v>0</v>
      </c>
      <c r="J231" s="63"/>
      <c r="K231" s="63"/>
      <c r="L231" s="178">
        <f t="shared" si="64"/>
        <v>0</v>
      </c>
      <c r="M231" s="63"/>
      <c r="N231" s="63"/>
      <c r="O231" s="189">
        <f t="shared" si="55"/>
        <v>0</v>
      </c>
      <c r="P231" s="177"/>
    </row>
    <row r="232" spans="1:16" hidden="1">
      <c r="A232" s="38"/>
      <c r="B232" s="38" t="str">
        <f t="shared" si="63"/>
        <v>b</v>
      </c>
      <c r="C232" s="68" t="s">
        <v>697</v>
      </c>
      <c r="D232" s="62" t="s">
        <v>357</v>
      </c>
      <c r="E232" s="63"/>
      <c r="F232" s="63"/>
      <c r="G232" s="63"/>
      <c r="H232" s="63"/>
      <c r="I232" s="188">
        <f t="shared" si="62"/>
        <v>0</v>
      </c>
      <c r="J232" s="63"/>
      <c r="K232" s="63"/>
      <c r="L232" s="178">
        <f t="shared" si="64"/>
        <v>0</v>
      </c>
      <c r="M232" s="63"/>
      <c r="N232" s="63"/>
      <c r="O232" s="189">
        <f t="shared" si="55"/>
        <v>0</v>
      </c>
      <c r="P232" s="177"/>
    </row>
    <row r="233" spans="1:16" hidden="1">
      <c r="A233" s="38"/>
      <c r="B233" s="38" t="str">
        <f t="shared" si="63"/>
        <v>b</v>
      </c>
      <c r="C233" s="68" t="s">
        <v>698</v>
      </c>
      <c r="D233" s="62" t="s">
        <v>699</v>
      </c>
      <c r="E233" s="63"/>
      <c r="F233" s="63"/>
      <c r="G233" s="63"/>
      <c r="H233" s="63"/>
      <c r="I233" s="188">
        <f t="shared" si="62"/>
        <v>0</v>
      </c>
      <c r="J233" s="63"/>
      <c r="K233" s="63"/>
      <c r="L233" s="178">
        <f t="shared" si="64"/>
        <v>0</v>
      </c>
      <c r="M233" s="63"/>
      <c r="N233" s="63"/>
      <c r="O233" s="189">
        <f t="shared" si="55"/>
        <v>0</v>
      </c>
      <c r="P233" s="177"/>
    </row>
    <row r="234" spans="1:16" hidden="1">
      <c r="A234" s="38"/>
      <c r="B234" s="38" t="str">
        <f t="shared" si="63"/>
        <v>b</v>
      </c>
      <c r="C234" s="68" t="s">
        <v>700</v>
      </c>
      <c r="D234" s="62" t="s">
        <v>701</v>
      </c>
      <c r="E234" s="63"/>
      <c r="F234" s="63"/>
      <c r="G234" s="63"/>
      <c r="H234" s="63"/>
      <c r="I234" s="188">
        <f t="shared" si="62"/>
        <v>0</v>
      </c>
      <c r="J234" s="63"/>
      <c r="K234" s="63"/>
      <c r="L234" s="178">
        <f t="shared" si="64"/>
        <v>0</v>
      </c>
      <c r="M234" s="63"/>
      <c r="N234" s="63"/>
      <c r="O234" s="189">
        <f t="shared" si="55"/>
        <v>0</v>
      </c>
      <c r="P234" s="177"/>
    </row>
    <row r="235" spans="1:16" ht="38.25" hidden="1">
      <c r="A235" s="38"/>
      <c r="B235" s="38" t="str">
        <f t="shared" si="63"/>
        <v>b</v>
      </c>
      <c r="C235" s="68" t="s">
        <v>702</v>
      </c>
      <c r="D235" s="62" t="s">
        <v>703</v>
      </c>
      <c r="E235" s="63"/>
      <c r="F235" s="63"/>
      <c r="G235" s="63"/>
      <c r="H235" s="63"/>
      <c r="I235" s="188">
        <f t="shared" si="62"/>
        <v>0</v>
      </c>
      <c r="J235" s="63"/>
      <c r="K235" s="63"/>
      <c r="L235" s="178">
        <f t="shared" si="64"/>
        <v>0</v>
      </c>
      <c r="M235" s="63"/>
      <c r="N235" s="63"/>
      <c r="O235" s="189">
        <f t="shared" si="55"/>
        <v>0</v>
      </c>
      <c r="P235" s="177"/>
    </row>
    <row r="236" spans="1:16" hidden="1">
      <c r="A236" s="38"/>
      <c r="B236" s="38" t="str">
        <f t="shared" si="63"/>
        <v>b</v>
      </c>
      <c r="C236" s="68" t="s">
        <v>704</v>
      </c>
      <c r="D236" s="62" t="s">
        <v>705</v>
      </c>
      <c r="E236" s="63"/>
      <c r="F236" s="63"/>
      <c r="G236" s="63"/>
      <c r="H236" s="63"/>
      <c r="I236" s="188">
        <f t="shared" si="62"/>
        <v>0</v>
      </c>
      <c r="J236" s="63"/>
      <c r="K236" s="63"/>
      <c r="L236" s="178">
        <f t="shared" si="64"/>
        <v>0</v>
      </c>
      <c r="M236" s="63"/>
      <c r="N236" s="63"/>
      <c r="O236" s="189">
        <f t="shared" si="55"/>
        <v>0</v>
      </c>
      <c r="P236" s="177"/>
    </row>
    <row r="237" spans="1:16" ht="255">
      <c r="A237" s="38"/>
      <c r="B237" s="38" t="str">
        <f t="shared" si="63"/>
        <v>a</v>
      </c>
      <c r="C237" s="68" t="s">
        <v>706</v>
      </c>
      <c r="D237" s="62" t="s">
        <v>707</v>
      </c>
      <c r="E237" s="63"/>
      <c r="F237" s="63"/>
      <c r="G237" s="63">
        <v>3223</v>
      </c>
      <c r="H237" s="63">
        <v>3223</v>
      </c>
      <c r="I237" s="188">
        <f t="shared" si="62"/>
        <v>210000</v>
      </c>
      <c r="J237" s="193">
        <v>210000</v>
      </c>
      <c r="K237" s="63"/>
      <c r="L237" s="183">
        <f t="shared" si="64"/>
        <v>210000</v>
      </c>
      <c r="M237" s="69">
        <f>100000+110000</f>
        <v>210000</v>
      </c>
      <c r="N237" s="63"/>
      <c r="O237" s="189">
        <f t="shared" si="55"/>
        <v>0</v>
      </c>
      <c r="P237" s="177" t="s">
        <v>1176</v>
      </c>
    </row>
    <row r="238" spans="1:16">
      <c r="A238" s="38"/>
      <c r="B238" s="38" t="str">
        <f t="shared" si="63"/>
        <v>a</v>
      </c>
      <c r="C238" s="65" t="s">
        <v>709</v>
      </c>
      <c r="D238" s="56" t="s">
        <v>710</v>
      </c>
      <c r="E238" s="57">
        <f>E239+E242+E250</f>
        <v>0</v>
      </c>
      <c r="F238" s="57">
        <f t="shared" ref="F238:N238" si="68">F239+F242+F250</f>
        <v>0</v>
      </c>
      <c r="G238" s="57">
        <f t="shared" si="68"/>
        <v>3064</v>
      </c>
      <c r="H238" s="57">
        <f t="shared" si="68"/>
        <v>3064</v>
      </c>
      <c r="I238" s="182">
        <f t="shared" si="62"/>
        <v>0</v>
      </c>
      <c r="J238" s="57">
        <f t="shared" si="68"/>
        <v>0</v>
      </c>
      <c r="K238" s="57">
        <f t="shared" si="68"/>
        <v>0</v>
      </c>
      <c r="L238" s="178">
        <f t="shared" si="64"/>
        <v>0</v>
      </c>
      <c r="M238" s="57">
        <f t="shared" si="68"/>
        <v>0</v>
      </c>
      <c r="N238" s="57">
        <f t="shared" si="68"/>
        <v>0</v>
      </c>
      <c r="O238" s="185">
        <f t="shared" si="55"/>
        <v>0</v>
      </c>
      <c r="P238" s="177"/>
    </row>
    <row r="239" spans="1:16" hidden="1">
      <c r="A239" s="38"/>
      <c r="B239" s="38" t="str">
        <f t="shared" si="63"/>
        <v>b</v>
      </c>
      <c r="C239" s="66" t="s">
        <v>711</v>
      </c>
      <c r="D239" s="59" t="s">
        <v>712</v>
      </c>
      <c r="E239" s="60">
        <f>SUM(E240:E241)</f>
        <v>0</v>
      </c>
      <c r="F239" s="60">
        <f t="shared" ref="F239:N239" si="69">SUM(F240:F241)</f>
        <v>0</v>
      </c>
      <c r="G239" s="60">
        <f t="shared" si="69"/>
        <v>0</v>
      </c>
      <c r="H239" s="60">
        <f t="shared" si="69"/>
        <v>0</v>
      </c>
      <c r="I239" s="186">
        <f t="shared" si="62"/>
        <v>0</v>
      </c>
      <c r="J239" s="60">
        <f t="shared" si="69"/>
        <v>0</v>
      </c>
      <c r="K239" s="60">
        <f t="shared" si="69"/>
        <v>0</v>
      </c>
      <c r="L239" s="178">
        <f t="shared" si="64"/>
        <v>0</v>
      </c>
      <c r="M239" s="60">
        <f t="shared" si="69"/>
        <v>0</v>
      </c>
      <c r="N239" s="60">
        <f t="shared" si="69"/>
        <v>0</v>
      </c>
      <c r="O239" s="187">
        <f t="shared" si="55"/>
        <v>0</v>
      </c>
      <c r="P239" s="177"/>
    </row>
    <row r="240" spans="1:16" hidden="1">
      <c r="A240" s="38"/>
      <c r="B240" s="38" t="str">
        <f t="shared" si="63"/>
        <v>b</v>
      </c>
      <c r="C240" s="68" t="s">
        <v>713</v>
      </c>
      <c r="D240" s="62" t="s">
        <v>714</v>
      </c>
      <c r="E240" s="63"/>
      <c r="F240" s="63"/>
      <c r="G240" s="63"/>
      <c r="H240" s="63"/>
      <c r="I240" s="188">
        <f t="shared" si="62"/>
        <v>0</v>
      </c>
      <c r="J240" s="63"/>
      <c r="K240" s="63"/>
      <c r="L240" s="178">
        <f t="shared" si="64"/>
        <v>0</v>
      </c>
      <c r="M240" s="63"/>
      <c r="N240" s="63"/>
      <c r="O240" s="189">
        <f t="shared" si="55"/>
        <v>0</v>
      </c>
      <c r="P240" s="177"/>
    </row>
    <row r="241" spans="1:16" hidden="1">
      <c r="A241" s="38"/>
      <c r="B241" s="38" t="str">
        <f t="shared" si="63"/>
        <v>b</v>
      </c>
      <c r="C241" s="68" t="s">
        <v>715</v>
      </c>
      <c r="D241" s="62" t="s">
        <v>716</v>
      </c>
      <c r="E241" s="63"/>
      <c r="F241" s="63"/>
      <c r="G241" s="63"/>
      <c r="H241" s="63"/>
      <c r="I241" s="188">
        <f t="shared" si="62"/>
        <v>0</v>
      </c>
      <c r="J241" s="63"/>
      <c r="K241" s="63"/>
      <c r="L241" s="178">
        <f t="shared" si="64"/>
        <v>0</v>
      </c>
      <c r="M241" s="63"/>
      <c r="N241" s="63"/>
      <c r="O241" s="189">
        <f t="shared" si="55"/>
        <v>0</v>
      </c>
      <c r="P241" s="177"/>
    </row>
    <row r="242" spans="1:16" ht="25.5">
      <c r="A242" s="38"/>
      <c r="B242" s="38" t="str">
        <f t="shared" si="63"/>
        <v>a</v>
      </c>
      <c r="C242" s="66" t="s">
        <v>717</v>
      </c>
      <c r="D242" s="59" t="s">
        <v>718</v>
      </c>
      <c r="E242" s="60">
        <f>SUM(E243:E249)</f>
        <v>0</v>
      </c>
      <c r="F242" s="60">
        <f t="shared" ref="F242:N242" si="70">SUM(F243:F249)</f>
        <v>0</v>
      </c>
      <c r="G242" s="60">
        <f t="shared" si="70"/>
        <v>3064</v>
      </c>
      <c r="H242" s="60">
        <f t="shared" si="70"/>
        <v>3064</v>
      </c>
      <c r="I242" s="186">
        <f t="shared" si="62"/>
        <v>0</v>
      </c>
      <c r="J242" s="60">
        <f t="shared" si="70"/>
        <v>0</v>
      </c>
      <c r="K242" s="60">
        <f t="shared" si="70"/>
        <v>0</v>
      </c>
      <c r="L242" s="178">
        <f t="shared" si="64"/>
        <v>0</v>
      </c>
      <c r="M242" s="60">
        <f t="shared" si="70"/>
        <v>0</v>
      </c>
      <c r="N242" s="60">
        <f t="shared" si="70"/>
        <v>0</v>
      </c>
      <c r="O242" s="187">
        <f t="shared" si="55"/>
        <v>0</v>
      </c>
      <c r="P242" s="177"/>
    </row>
    <row r="243" spans="1:16" hidden="1">
      <c r="A243" s="38"/>
      <c r="B243" s="38" t="str">
        <f t="shared" si="63"/>
        <v>b</v>
      </c>
      <c r="C243" s="68" t="s">
        <v>719</v>
      </c>
      <c r="D243" s="62" t="s">
        <v>720</v>
      </c>
      <c r="E243" s="63"/>
      <c r="F243" s="63"/>
      <c r="G243" s="63"/>
      <c r="H243" s="63"/>
      <c r="I243" s="188">
        <f t="shared" si="62"/>
        <v>0</v>
      </c>
      <c r="J243" s="63"/>
      <c r="K243" s="63"/>
      <c r="L243" s="178">
        <f t="shared" si="64"/>
        <v>0</v>
      </c>
      <c r="M243" s="63"/>
      <c r="N243" s="63"/>
      <c r="O243" s="189">
        <f t="shared" si="55"/>
        <v>0</v>
      </c>
      <c r="P243" s="177"/>
    </row>
    <row r="244" spans="1:16" hidden="1">
      <c r="A244" s="38"/>
      <c r="B244" s="38" t="str">
        <f t="shared" si="63"/>
        <v>b</v>
      </c>
      <c r="C244" s="68" t="s">
        <v>721</v>
      </c>
      <c r="D244" s="62" t="s">
        <v>722</v>
      </c>
      <c r="E244" s="63"/>
      <c r="F244" s="63"/>
      <c r="G244" s="63"/>
      <c r="H244" s="63"/>
      <c r="I244" s="188">
        <f t="shared" si="62"/>
        <v>0</v>
      </c>
      <c r="J244" s="63"/>
      <c r="K244" s="63"/>
      <c r="L244" s="178">
        <f t="shared" si="64"/>
        <v>0</v>
      </c>
      <c r="M244" s="63"/>
      <c r="N244" s="63"/>
      <c r="O244" s="189">
        <f t="shared" si="55"/>
        <v>0</v>
      </c>
      <c r="P244" s="177"/>
    </row>
    <row r="245" spans="1:16" ht="25.5" hidden="1">
      <c r="A245" s="38"/>
      <c r="B245" s="38" t="str">
        <f t="shared" si="63"/>
        <v>b</v>
      </c>
      <c r="C245" s="68" t="s">
        <v>723</v>
      </c>
      <c r="D245" s="62" t="s">
        <v>724</v>
      </c>
      <c r="E245" s="63"/>
      <c r="F245" s="63"/>
      <c r="G245" s="63"/>
      <c r="H245" s="63"/>
      <c r="I245" s="188">
        <f t="shared" si="62"/>
        <v>0</v>
      </c>
      <c r="J245" s="63"/>
      <c r="K245" s="63"/>
      <c r="L245" s="178">
        <f t="shared" si="64"/>
        <v>0</v>
      </c>
      <c r="M245" s="63"/>
      <c r="N245" s="63"/>
      <c r="O245" s="189">
        <f t="shared" si="55"/>
        <v>0</v>
      </c>
      <c r="P245" s="177"/>
    </row>
    <row r="246" spans="1:16">
      <c r="A246" s="38"/>
      <c r="B246" s="38" t="str">
        <f t="shared" si="63"/>
        <v>a</v>
      </c>
      <c r="C246" s="68" t="s">
        <v>725</v>
      </c>
      <c r="D246" s="62" t="s">
        <v>726</v>
      </c>
      <c r="E246" s="63"/>
      <c r="F246" s="63"/>
      <c r="G246" s="63">
        <v>3064</v>
      </c>
      <c r="H246" s="63">
        <v>3064</v>
      </c>
      <c r="I246" s="188">
        <f t="shared" si="62"/>
        <v>0</v>
      </c>
      <c r="J246" s="63"/>
      <c r="K246" s="63"/>
      <c r="L246" s="178">
        <f t="shared" si="64"/>
        <v>0</v>
      </c>
      <c r="M246" s="63"/>
      <c r="N246" s="63"/>
      <c r="O246" s="189">
        <f t="shared" si="55"/>
        <v>0</v>
      </c>
      <c r="P246" s="177"/>
    </row>
    <row r="247" spans="1:16" hidden="1">
      <c r="A247" s="38"/>
      <c r="B247" s="38" t="str">
        <f t="shared" si="63"/>
        <v>b</v>
      </c>
      <c r="C247" s="68" t="s">
        <v>728</v>
      </c>
      <c r="D247" s="62" t="s">
        <v>729</v>
      </c>
      <c r="E247" s="63"/>
      <c r="F247" s="63"/>
      <c r="G247" s="63"/>
      <c r="H247" s="63"/>
      <c r="I247" s="188">
        <f t="shared" si="62"/>
        <v>0</v>
      </c>
      <c r="J247" s="63"/>
      <c r="K247" s="63"/>
      <c r="L247" s="178">
        <f t="shared" si="64"/>
        <v>0</v>
      </c>
      <c r="M247" s="63"/>
      <c r="N247" s="63"/>
      <c r="O247" s="189">
        <f t="shared" si="55"/>
        <v>0</v>
      </c>
      <c r="P247" s="177"/>
    </row>
    <row r="248" spans="1:16" ht="25.5" hidden="1">
      <c r="A248" s="38"/>
      <c r="B248" s="38" t="str">
        <f t="shared" si="63"/>
        <v>b</v>
      </c>
      <c r="C248" s="68" t="s">
        <v>730</v>
      </c>
      <c r="D248" s="62" t="s">
        <v>731</v>
      </c>
      <c r="E248" s="63"/>
      <c r="F248" s="63"/>
      <c r="G248" s="63"/>
      <c r="H248" s="63"/>
      <c r="I248" s="188">
        <f t="shared" si="62"/>
        <v>0</v>
      </c>
      <c r="J248" s="63"/>
      <c r="K248" s="63"/>
      <c r="L248" s="178">
        <f t="shared" si="64"/>
        <v>0</v>
      </c>
      <c r="M248" s="63"/>
      <c r="N248" s="63"/>
      <c r="O248" s="189">
        <f t="shared" si="55"/>
        <v>0</v>
      </c>
      <c r="P248" s="177"/>
    </row>
    <row r="249" spans="1:16" ht="25.5" hidden="1">
      <c r="A249" s="38"/>
      <c r="B249" s="38" t="str">
        <f t="shared" si="63"/>
        <v>b</v>
      </c>
      <c r="C249" s="68" t="s">
        <v>732</v>
      </c>
      <c r="D249" s="62" t="s">
        <v>733</v>
      </c>
      <c r="E249" s="63"/>
      <c r="F249" s="63"/>
      <c r="G249" s="63"/>
      <c r="H249" s="63"/>
      <c r="I249" s="188">
        <f t="shared" si="62"/>
        <v>0</v>
      </c>
      <c r="J249" s="63"/>
      <c r="K249" s="63"/>
      <c r="L249" s="178">
        <f t="shared" si="64"/>
        <v>0</v>
      </c>
      <c r="M249" s="63"/>
      <c r="N249" s="63"/>
      <c r="O249" s="189">
        <f t="shared" si="55"/>
        <v>0</v>
      </c>
      <c r="P249" s="177"/>
    </row>
    <row r="250" spans="1:16" ht="38.25" hidden="1">
      <c r="A250" s="38"/>
      <c r="B250" s="38" t="str">
        <f t="shared" si="63"/>
        <v>b</v>
      </c>
      <c r="C250" s="66" t="s">
        <v>734</v>
      </c>
      <c r="D250" s="59" t="s">
        <v>735</v>
      </c>
      <c r="E250" s="60">
        <v>0</v>
      </c>
      <c r="F250" s="60">
        <v>0</v>
      </c>
      <c r="G250" s="60">
        <v>0</v>
      </c>
      <c r="H250" s="60">
        <v>0</v>
      </c>
      <c r="I250" s="186">
        <f t="shared" si="62"/>
        <v>0</v>
      </c>
      <c r="J250" s="60">
        <v>0</v>
      </c>
      <c r="K250" s="60">
        <v>0</v>
      </c>
      <c r="L250" s="178">
        <f t="shared" si="64"/>
        <v>0</v>
      </c>
      <c r="M250" s="60">
        <v>0</v>
      </c>
      <c r="N250" s="60">
        <v>0</v>
      </c>
      <c r="O250" s="187">
        <v>0</v>
      </c>
      <c r="P250" s="177"/>
    </row>
    <row r="251" spans="1:16" hidden="1">
      <c r="A251" s="38"/>
      <c r="B251" s="38" t="str">
        <f t="shared" si="63"/>
        <v>b</v>
      </c>
      <c r="C251" s="65" t="s">
        <v>736</v>
      </c>
      <c r="D251" s="56" t="s">
        <v>737</v>
      </c>
      <c r="E251" s="57">
        <v>0</v>
      </c>
      <c r="F251" s="57">
        <v>0</v>
      </c>
      <c r="G251" s="57">
        <v>0</v>
      </c>
      <c r="H251" s="57">
        <v>0</v>
      </c>
      <c r="I251" s="182">
        <f t="shared" si="62"/>
        <v>0</v>
      </c>
      <c r="J251" s="57">
        <v>0</v>
      </c>
      <c r="K251" s="57">
        <v>0</v>
      </c>
      <c r="L251" s="178">
        <f t="shared" si="64"/>
        <v>0</v>
      </c>
      <c r="M251" s="57">
        <v>0</v>
      </c>
      <c r="N251" s="57">
        <v>0</v>
      </c>
      <c r="O251" s="185">
        <v>0</v>
      </c>
      <c r="P251" s="177"/>
    </row>
    <row r="252" spans="1:16" hidden="1">
      <c r="A252" s="38"/>
      <c r="B252" s="38" t="str">
        <f t="shared" si="63"/>
        <v>b</v>
      </c>
      <c r="C252" s="64" t="s">
        <v>738</v>
      </c>
      <c r="D252" s="53" t="s">
        <v>739</v>
      </c>
      <c r="E252" s="54">
        <f>SUM(E253:E257)</f>
        <v>0</v>
      </c>
      <c r="F252" s="54">
        <f t="shared" ref="F252:N252" si="71">SUM(F253:F257)</f>
        <v>0</v>
      </c>
      <c r="G252" s="54">
        <f t="shared" si="71"/>
        <v>0</v>
      </c>
      <c r="H252" s="54">
        <f t="shared" si="71"/>
        <v>0</v>
      </c>
      <c r="I252" s="180">
        <f t="shared" si="62"/>
        <v>0</v>
      </c>
      <c r="J252" s="54">
        <f t="shared" si="71"/>
        <v>0</v>
      </c>
      <c r="K252" s="54">
        <f t="shared" si="71"/>
        <v>0</v>
      </c>
      <c r="L252" s="178">
        <f t="shared" si="64"/>
        <v>0</v>
      </c>
      <c r="M252" s="54">
        <f t="shared" si="71"/>
        <v>0</v>
      </c>
      <c r="N252" s="54">
        <f t="shared" si="71"/>
        <v>0</v>
      </c>
      <c r="O252" s="181">
        <f t="shared" si="55"/>
        <v>0</v>
      </c>
      <c r="P252" s="177"/>
    </row>
    <row r="253" spans="1:16" hidden="1">
      <c r="A253" s="38"/>
      <c r="B253" s="38" t="str">
        <f t="shared" si="63"/>
        <v>b</v>
      </c>
      <c r="C253" s="65" t="s">
        <v>740</v>
      </c>
      <c r="D253" s="56" t="s">
        <v>741</v>
      </c>
      <c r="E253" s="57"/>
      <c r="F253" s="57"/>
      <c r="G253" s="57"/>
      <c r="H253" s="57"/>
      <c r="I253" s="182">
        <f t="shared" si="62"/>
        <v>0</v>
      </c>
      <c r="J253" s="57"/>
      <c r="K253" s="57"/>
      <c r="L253" s="178">
        <f t="shared" si="64"/>
        <v>0</v>
      </c>
      <c r="M253" s="57"/>
      <c r="N253" s="57"/>
      <c r="O253" s="185">
        <f t="shared" si="55"/>
        <v>0</v>
      </c>
      <c r="P253" s="177"/>
    </row>
    <row r="254" spans="1:16" hidden="1">
      <c r="A254" s="38"/>
      <c r="B254" s="38" t="str">
        <f t="shared" si="63"/>
        <v>b</v>
      </c>
      <c r="C254" s="65" t="s">
        <v>742</v>
      </c>
      <c r="D254" s="56" t="s">
        <v>743</v>
      </c>
      <c r="E254" s="57"/>
      <c r="F254" s="57"/>
      <c r="G254" s="57"/>
      <c r="H254" s="57"/>
      <c r="I254" s="182">
        <f t="shared" si="62"/>
        <v>0</v>
      </c>
      <c r="J254" s="57"/>
      <c r="K254" s="57"/>
      <c r="L254" s="178">
        <f t="shared" si="64"/>
        <v>0</v>
      </c>
      <c r="M254" s="57"/>
      <c r="N254" s="57"/>
      <c r="O254" s="185">
        <f t="shared" si="55"/>
        <v>0</v>
      </c>
      <c r="P254" s="177"/>
    </row>
    <row r="255" spans="1:16" hidden="1">
      <c r="A255" s="38"/>
      <c r="B255" s="38" t="str">
        <f t="shared" si="63"/>
        <v>b</v>
      </c>
      <c r="C255" s="65" t="s">
        <v>744</v>
      </c>
      <c r="D255" s="56" t="s">
        <v>745</v>
      </c>
      <c r="E255" s="57"/>
      <c r="F255" s="57"/>
      <c r="G255" s="57"/>
      <c r="H255" s="57"/>
      <c r="I255" s="182">
        <f t="shared" si="62"/>
        <v>0</v>
      </c>
      <c r="J255" s="57"/>
      <c r="K255" s="57"/>
      <c r="L255" s="178">
        <f t="shared" si="64"/>
        <v>0</v>
      </c>
      <c r="M255" s="57"/>
      <c r="N255" s="57"/>
      <c r="O255" s="185">
        <f t="shared" si="55"/>
        <v>0</v>
      </c>
      <c r="P255" s="177"/>
    </row>
    <row r="256" spans="1:16" ht="25.5" hidden="1">
      <c r="A256" s="38"/>
      <c r="B256" s="38" t="str">
        <f t="shared" si="63"/>
        <v>b</v>
      </c>
      <c r="C256" s="65" t="s">
        <v>746</v>
      </c>
      <c r="D256" s="56" t="s">
        <v>747</v>
      </c>
      <c r="E256" s="57"/>
      <c r="F256" s="57"/>
      <c r="G256" s="57"/>
      <c r="H256" s="57"/>
      <c r="I256" s="182">
        <f t="shared" si="62"/>
        <v>0</v>
      </c>
      <c r="J256" s="57"/>
      <c r="K256" s="57"/>
      <c r="L256" s="178">
        <f t="shared" si="64"/>
        <v>0</v>
      </c>
      <c r="M256" s="57"/>
      <c r="N256" s="57"/>
      <c r="O256" s="185">
        <f t="shared" si="55"/>
        <v>0</v>
      </c>
      <c r="P256" s="177"/>
    </row>
    <row r="257" spans="1:16" hidden="1">
      <c r="A257" s="38"/>
      <c r="B257" s="38" t="str">
        <f t="shared" si="63"/>
        <v>b</v>
      </c>
      <c r="C257" s="65" t="s">
        <v>748</v>
      </c>
      <c r="D257" s="56" t="s">
        <v>749</v>
      </c>
      <c r="E257" s="57"/>
      <c r="F257" s="57"/>
      <c r="G257" s="57"/>
      <c r="H257" s="57"/>
      <c r="I257" s="182">
        <f t="shared" si="62"/>
        <v>0</v>
      </c>
      <c r="J257" s="57"/>
      <c r="K257" s="57"/>
      <c r="L257" s="178">
        <f t="shared" si="64"/>
        <v>0</v>
      </c>
      <c r="M257" s="57"/>
      <c r="N257" s="57"/>
      <c r="O257" s="185">
        <f>M257-J257</f>
        <v>0</v>
      </c>
      <c r="P257" s="177"/>
    </row>
    <row r="258" spans="1:16" hidden="1">
      <c r="A258" s="38"/>
      <c r="B258" s="38" t="str">
        <f t="shared" si="63"/>
        <v>b</v>
      </c>
      <c r="C258" s="64">
        <v>31.3</v>
      </c>
      <c r="D258" s="53" t="s">
        <v>750</v>
      </c>
      <c r="E258" s="54">
        <v>0</v>
      </c>
      <c r="F258" s="54">
        <v>0</v>
      </c>
      <c r="G258" s="54">
        <v>0</v>
      </c>
      <c r="H258" s="54">
        <v>0</v>
      </c>
      <c r="I258" s="180">
        <f t="shared" si="62"/>
        <v>0</v>
      </c>
      <c r="J258" s="54">
        <v>0</v>
      </c>
      <c r="K258" s="54">
        <v>0</v>
      </c>
      <c r="L258" s="178">
        <f t="shared" si="64"/>
        <v>0</v>
      </c>
      <c r="M258" s="54">
        <v>0</v>
      </c>
      <c r="N258" s="54">
        <v>0</v>
      </c>
      <c r="O258" s="181">
        <f t="shared" si="55"/>
        <v>0</v>
      </c>
      <c r="P258" s="177"/>
    </row>
    <row r="259" spans="1:16" hidden="1">
      <c r="A259" s="38"/>
      <c r="B259" s="38" t="str">
        <f t="shared" si="63"/>
        <v>b</v>
      </c>
      <c r="C259" s="64">
        <v>31.4</v>
      </c>
      <c r="D259" s="53" t="s">
        <v>751</v>
      </c>
      <c r="E259" s="54">
        <f>E260+E261+E262+E268</f>
        <v>0</v>
      </c>
      <c r="F259" s="54">
        <f t="shared" ref="F259:N259" si="72">F260+F261+F262+F268</f>
        <v>0</v>
      </c>
      <c r="G259" s="54">
        <f t="shared" si="72"/>
        <v>0</v>
      </c>
      <c r="H259" s="54">
        <f t="shared" si="72"/>
        <v>0</v>
      </c>
      <c r="I259" s="180">
        <f t="shared" si="62"/>
        <v>0</v>
      </c>
      <c r="J259" s="54">
        <f t="shared" si="72"/>
        <v>0</v>
      </c>
      <c r="K259" s="54">
        <f t="shared" si="72"/>
        <v>0</v>
      </c>
      <c r="L259" s="178">
        <f t="shared" si="64"/>
        <v>0</v>
      </c>
      <c r="M259" s="54">
        <f t="shared" si="72"/>
        <v>0</v>
      </c>
      <c r="N259" s="54">
        <f t="shared" si="72"/>
        <v>0</v>
      </c>
      <c r="O259" s="181">
        <f t="shared" si="55"/>
        <v>0</v>
      </c>
      <c r="P259" s="177"/>
    </row>
    <row r="260" spans="1:16" hidden="1">
      <c r="A260" s="38"/>
      <c r="B260" s="38" t="str">
        <f t="shared" si="63"/>
        <v>b</v>
      </c>
      <c r="C260" s="65" t="s">
        <v>752</v>
      </c>
      <c r="D260" s="56" t="s">
        <v>753</v>
      </c>
      <c r="E260" s="57"/>
      <c r="F260" s="57"/>
      <c r="G260" s="57"/>
      <c r="H260" s="57"/>
      <c r="I260" s="182">
        <f t="shared" si="62"/>
        <v>0</v>
      </c>
      <c r="J260" s="57"/>
      <c r="K260" s="57"/>
      <c r="L260" s="178">
        <f t="shared" si="64"/>
        <v>0</v>
      </c>
      <c r="M260" s="57"/>
      <c r="N260" s="57"/>
      <c r="O260" s="185">
        <f>M260-J260</f>
        <v>0</v>
      </c>
      <c r="P260" s="177"/>
    </row>
    <row r="261" spans="1:16" hidden="1">
      <c r="A261" s="38"/>
      <c r="B261" s="38" t="str">
        <f t="shared" si="63"/>
        <v>b</v>
      </c>
      <c r="C261" s="65" t="s">
        <v>754</v>
      </c>
      <c r="D261" s="56" t="s">
        <v>755</v>
      </c>
      <c r="E261" s="57"/>
      <c r="F261" s="57"/>
      <c r="G261" s="57"/>
      <c r="H261" s="57"/>
      <c r="I261" s="182">
        <f t="shared" ref="I261:I324" si="73">J261+K261</f>
        <v>0</v>
      </c>
      <c r="J261" s="57"/>
      <c r="K261" s="57"/>
      <c r="L261" s="178">
        <f t="shared" si="64"/>
        <v>0</v>
      </c>
      <c r="M261" s="57"/>
      <c r="N261" s="57"/>
      <c r="O261" s="185">
        <f>M261-J261</f>
        <v>0</v>
      </c>
      <c r="P261" s="177"/>
    </row>
    <row r="262" spans="1:16" hidden="1">
      <c r="A262" s="38"/>
      <c r="B262" s="38" t="str">
        <f t="shared" ref="B262:B325" si="74">IF(OR(E262&lt;&gt;0,F262&lt;&gt;0,G262&lt;&gt;0,H262&lt;&gt;0,I262&lt;&gt;0,L262&lt;&gt;0),"a","b")</f>
        <v>b</v>
      </c>
      <c r="C262" s="65" t="s">
        <v>756</v>
      </c>
      <c r="D262" s="56" t="s">
        <v>757</v>
      </c>
      <c r="E262" s="57"/>
      <c r="F262" s="57"/>
      <c r="G262" s="57"/>
      <c r="H262" s="57"/>
      <c r="I262" s="182">
        <f t="shared" si="73"/>
        <v>0</v>
      </c>
      <c r="J262" s="57"/>
      <c r="K262" s="57"/>
      <c r="L262" s="178">
        <f t="shared" si="64"/>
        <v>0</v>
      </c>
      <c r="M262" s="57"/>
      <c r="N262" s="57"/>
      <c r="O262" s="185">
        <f>M262-J262</f>
        <v>0</v>
      </c>
      <c r="P262" s="177"/>
    </row>
    <row r="263" spans="1:16" ht="25.5" hidden="1">
      <c r="A263" s="38"/>
      <c r="B263" s="38" t="str">
        <f t="shared" si="74"/>
        <v>b</v>
      </c>
      <c r="C263" s="66" t="s">
        <v>758</v>
      </c>
      <c r="D263" s="59" t="s">
        <v>759</v>
      </c>
      <c r="E263" s="60">
        <v>0</v>
      </c>
      <c r="F263" s="60">
        <v>0</v>
      </c>
      <c r="G263" s="60">
        <v>0</v>
      </c>
      <c r="H263" s="60">
        <v>0</v>
      </c>
      <c r="I263" s="186">
        <f t="shared" si="73"/>
        <v>0</v>
      </c>
      <c r="J263" s="60">
        <v>0</v>
      </c>
      <c r="K263" s="60">
        <v>0</v>
      </c>
      <c r="L263" s="178">
        <f t="shared" si="64"/>
        <v>0</v>
      </c>
      <c r="M263" s="60">
        <v>0</v>
      </c>
      <c r="N263" s="60">
        <v>0</v>
      </c>
      <c r="O263" s="187">
        <f>M263-J263</f>
        <v>0</v>
      </c>
      <c r="P263" s="177"/>
    </row>
    <row r="264" spans="1:16" hidden="1">
      <c r="A264" s="38"/>
      <c r="B264" s="38" t="str">
        <f t="shared" si="74"/>
        <v>b</v>
      </c>
      <c r="C264" s="66" t="s">
        <v>760</v>
      </c>
      <c r="D264" s="59" t="s">
        <v>761</v>
      </c>
      <c r="E264" s="60">
        <v>0</v>
      </c>
      <c r="F264" s="60">
        <v>0</v>
      </c>
      <c r="G264" s="60">
        <v>0</v>
      </c>
      <c r="H264" s="60">
        <v>0</v>
      </c>
      <c r="I264" s="186">
        <f t="shared" si="73"/>
        <v>0</v>
      </c>
      <c r="J264" s="60">
        <v>0</v>
      </c>
      <c r="K264" s="60">
        <v>0</v>
      </c>
      <c r="L264" s="178">
        <f t="shared" ref="L264:L327" si="75">M264</f>
        <v>0</v>
      </c>
      <c r="M264" s="60">
        <v>0</v>
      </c>
      <c r="N264" s="60">
        <v>0</v>
      </c>
      <c r="O264" s="187">
        <f>M264-J264</f>
        <v>0</v>
      </c>
      <c r="P264" s="177"/>
    </row>
    <row r="265" spans="1:16" hidden="1">
      <c r="A265" s="38"/>
      <c r="B265" s="38" t="str">
        <f t="shared" si="74"/>
        <v>b</v>
      </c>
      <c r="C265" s="66" t="s">
        <v>762</v>
      </c>
      <c r="D265" s="59" t="s">
        <v>757</v>
      </c>
      <c r="E265" s="60">
        <f>SUM(E266:E267)</f>
        <v>0</v>
      </c>
      <c r="F265" s="60">
        <f t="shared" ref="F265:N265" si="76">SUM(F266:F267)</f>
        <v>0</v>
      </c>
      <c r="G265" s="60">
        <f t="shared" si="76"/>
        <v>0</v>
      </c>
      <c r="H265" s="60">
        <f t="shared" si="76"/>
        <v>0</v>
      </c>
      <c r="I265" s="186">
        <f t="shared" si="73"/>
        <v>0</v>
      </c>
      <c r="J265" s="60">
        <f t="shared" si="76"/>
        <v>0</v>
      </c>
      <c r="K265" s="60">
        <f t="shared" si="76"/>
        <v>0</v>
      </c>
      <c r="L265" s="178">
        <f t="shared" si="75"/>
        <v>0</v>
      </c>
      <c r="M265" s="60">
        <f t="shared" si="76"/>
        <v>0</v>
      </c>
      <c r="N265" s="60">
        <f t="shared" si="76"/>
        <v>0</v>
      </c>
      <c r="O265" s="187">
        <f>SUM(O266:O267)</f>
        <v>0</v>
      </c>
      <c r="P265" s="177"/>
    </row>
    <row r="266" spans="1:16" ht="25.5" hidden="1">
      <c r="A266" s="38"/>
      <c r="B266" s="38" t="str">
        <f t="shared" si="74"/>
        <v>b</v>
      </c>
      <c r="C266" s="68" t="s">
        <v>763</v>
      </c>
      <c r="D266" s="62" t="s">
        <v>764</v>
      </c>
      <c r="E266" s="63"/>
      <c r="F266" s="63"/>
      <c r="G266" s="63"/>
      <c r="H266" s="63"/>
      <c r="I266" s="188">
        <f t="shared" si="73"/>
        <v>0</v>
      </c>
      <c r="J266" s="63"/>
      <c r="K266" s="63"/>
      <c r="L266" s="178">
        <f t="shared" si="75"/>
        <v>0</v>
      </c>
      <c r="M266" s="63"/>
      <c r="N266" s="63"/>
      <c r="O266" s="189">
        <f>M266-J266</f>
        <v>0</v>
      </c>
      <c r="P266" s="177"/>
    </row>
    <row r="267" spans="1:16" ht="25.5" hidden="1">
      <c r="A267" s="38"/>
      <c r="B267" s="38" t="str">
        <f t="shared" si="74"/>
        <v>b</v>
      </c>
      <c r="C267" s="68" t="s">
        <v>765</v>
      </c>
      <c r="D267" s="62" t="s">
        <v>766</v>
      </c>
      <c r="E267" s="63"/>
      <c r="F267" s="63"/>
      <c r="G267" s="63"/>
      <c r="H267" s="63"/>
      <c r="I267" s="188">
        <f t="shared" si="73"/>
        <v>0</v>
      </c>
      <c r="J267" s="63"/>
      <c r="K267" s="63"/>
      <c r="L267" s="178">
        <f t="shared" si="75"/>
        <v>0</v>
      </c>
      <c r="M267" s="63"/>
      <c r="N267" s="63"/>
      <c r="O267" s="189">
        <f>M267-J267</f>
        <v>0</v>
      </c>
      <c r="P267" s="177"/>
    </row>
    <row r="268" spans="1:16" ht="25.5" hidden="1">
      <c r="A268" s="38"/>
      <c r="B268" s="38" t="str">
        <f t="shared" si="74"/>
        <v>b</v>
      </c>
      <c r="C268" s="65" t="s">
        <v>767</v>
      </c>
      <c r="D268" s="56" t="s">
        <v>768</v>
      </c>
      <c r="E268" s="57">
        <f>E269+E274</f>
        <v>0</v>
      </c>
      <c r="F268" s="57">
        <f t="shared" ref="F268:N268" si="77">F269+F274</f>
        <v>0</v>
      </c>
      <c r="G268" s="57">
        <f t="shared" si="77"/>
        <v>0</v>
      </c>
      <c r="H268" s="57">
        <f t="shared" si="77"/>
        <v>0</v>
      </c>
      <c r="I268" s="182">
        <f t="shared" si="73"/>
        <v>0</v>
      </c>
      <c r="J268" s="57">
        <f t="shared" si="77"/>
        <v>0</v>
      </c>
      <c r="K268" s="57">
        <f t="shared" si="77"/>
        <v>0</v>
      </c>
      <c r="L268" s="178">
        <f t="shared" si="75"/>
        <v>0</v>
      </c>
      <c r="M268" s="57">
        <f t="shared" si="77"/>
        <v>0</v>
      </c>
      <c r="N268" s="57">
        <f t="shared" si="77"/>
        <v>0</v>
      </c>
      <c r="O268" s="185">
        <f>M268-J268</f>
        <v>0</v>
      </c>
      <c r="P268" s="177"/>
    </row>
    <row r="269" spans="1:16" hidden="1">
      <c r="A269" s="38"/>
      <c r="B269" s="38" t="str">
        <f t="shared" si="74"/>
        <v>b</v>
      </c>
      <c r="C269" s="66" t="s">
        <v>769</v>
      </c>
      <c r="D269" s="59" t="s">
        <v>770</v>
      </c>
      <c r="E269" s="60">
        <f>SUM(E270:E273)</f>
        <v>0</v>
      </c>
      <c r="F269" s="60">
        <f t="shared" ref="F269:N269" si="78">SUM(F270:F273)</f>
        <v>0</v>
      </c>
      <c r="G269" s="60">
        <f t="shared" si="78"/>
        <v>0</v>
      </c>
      <c r="H269" s="60">
        <f t="shared" si="78"/>
        <v>0</v>
      </c>
      <c r="I269" s="186">
        <f t="shared" si="73"/>
        <v>0</v>
      </c>
      <c r="J269" s="60">
        <f t="shared" si="78"/>
        <v>0</v>
      </c>
      <c r="K269" s="60">
        <f t="shared" si="78"/>
        <v>0</v>
      </c>
      <c r="L269" s="178">
        <f t="shared" si="75"/>
        <v>0</v>
      </c>
      <c r="M269" s="60">
        <f t="shared" si="78"/>
        <v>0</v>
      </c>
      <c r="N269" s="60">
        <f t="shared" si="78"/>
        <v>0</v>
      </c>
      <c r="O269" s="187">
        <f>SUM(O270:O273)</f>
        <v>0</v>
      </c>
      <c r="P269" s="177"/>
    </row>
    <row r="270" spans="1:16" ht="25.5" hidden="1">
      <c r="A270" s="38"/>
      <c r="B270" s="38" t="str">
        <f t="shared" si="74"/>
        <v>b</v>
      </c>
      <c r="C270" s="68" t="s">
        <v>771</v>
      </c>
      <c r="D270" s="62" t="s">
        <v>772</v>
      </c>
      <c r="E270" s="63"/>
      <c r="F270" s="63"/>
      <c r="G270" s="63"/>
      <c r="H270" s="63"/>
      <c r="I270" s="188">
        <f t="shared" si="73"/>
        <v>0</v>
      </c>
      <c r="J270" s="63"/>
      <c r="K270" s="63"/>
      <c r="L270" s="178">
        <f t="shared" si="75"/>
        <v>0</v>
      </c>
      <c r="M270" s="63"/>
      <c r="N270" s="63"/>
      <c r="O270" s="189">
        <f>M270-J270</f>
        <v>0</v>
      </c>
      <c r="P270" s="177"/>
    </row>
    <row r="271" spans="1:16" ht="25.5" hidden="1">
      <c r="A271" s="38"/>
      <c r="B271" s="38" t="str">
        <f t="shared" si="74"/>
        <v>b</v>
      </c>
      <c r="C271" s="68" t="s">
        <v>773</v>
      </c>
      <c r="D271" s="62" t="s">
        <v>774</v>
      </c>
      <c r="E271" s="63"/>
      <c r="F271" s="63"/>
      <c r="G271" s="63"/>
      <c r="H271" s="63"/>
      <c r="I271" s="188">
        <f t="shared" si="73"/>
        <v>0</v>
      </c>
      <c r="J271" s="63"/>
      <c r="K271" s="63"/>
      <c r="L271" s="178">
        <f t="shared" si="75"/>
        <v>0</v>
      </c>
      <c r="M271" s="63"/>
      <c r="N271" s="63"/>
      <c r="O271" s="189">
        <f>M271-J271</f>
        <v>0</v>
      </c>
      <c r="P271" s="177"/>
    </row>
    <row r="272" spans="1:16" ht="25.5" hidden="1">
      <c r="A272" s="38"/>
      <c r="B272" s="38" t="str">
        <f t="shared" si="74"/>
        <v>b</v>
      </c>
      <c r="C272" s="68" t="s">
        <v>775</v>
      </c>
      <c r="D272" s="62" t="s">
        <v>776</v>
      </c>
      <c r="E272" s="63"/>
      <c r="F272" s="63"/>
      <c r="G272" s="63"/>
      <c r="H272" s="63"/>
      <c r="I272" s="188">
        <f t="shared" si="73"/>
        <v>0</v>
      </c>
      <c r="J272" s="63"/>
      <c r="K272" s="63"/>
      <c r="L272" s="178">
        <f t="shared" si="75"/>
        <v>0</v>
      </c>
      <c r="M272" s="63"/>
      <c r="N272" s="63"/>
      <c r="O272" s="189">
        <f>M272-J272</f>
        <v>0</v>
      </c>
      <c r="P272" s="177"/>
    </row>
    <row r="273" spans="1:16" ht="25.5" hidden="1">
      <c r="A273" s="38"/>
      <c r="B273" s="38" t="str">
        <f t="shared" si="74"/>
        <v>b</v>
      </c>
      <c r="C273" s="68" t="s">
        <v>777</v>
      </c>
      <c r="D273" s="62" t="s">
        <v>778</v>
      </c>
      <c r="E273" s="63"/>
      <c r="F273" s="63"/>
      <c r="G273" s="63"/>
      <c r="H273" s="63"/>
      <c r="I273" s="188">
        <f t="shared" si="73"/>
        <v>0</v>
      </c>
      <c r="J273" s="63"/>
      <c r="K273" s="63"/>
      <c r="L273" s="178">
        <f t="shared" si="75"/>
        <v>0</v>
      </c>
      <c r="M273" s="63"/>
      <c r="N273" s="63"/>
      <c r="O273" s="189">
        <f>M273-J273</f>
        <v>0</v>
      </c>
      <c r="P273" s="177"/>
    </row>
    <row r="274" spans="1:16" hidden="1">
      <c r="A274" s="38"/>
      <c r="B274" s="38" t="str">
        <f t="shared" si="74"/>
        <v>b</v>
      </c>
      <c r="C274" s="66" t="s">
        <v>779</v>
      </c>
      <c r="D274" s="59" t="s">
        <v>780</v>
      </c>
      <c r="E274" s="60">
        <v>0</v>
      </c>
      <c r="F274" s="60">
        <v>0</v>
      </c>
      <c r="G274" s="60">
        <v>0</v>
      </c>
      <c r="H274" s="60">
        <v>0</v>
      </c>
      <c r="I274" s="186">
        <f t="shared" si="73"/>
        <v>0</v>
      </c>
      <c r="J274" s="60">
        <v>0</v>
      </c>
      <c r="K274" s="60">
        <v>0</v>
      </c>
      <c r="L274" s="178">
        <f t="shared" si="75"/>
        <v>0</v>
      </c>
      <c r="M274" s="60">
        <v>0</v>
      </c>
      <c r="N274" s="60">
        <v>0</v>
      </c>
      <c r="O274" s="187">
        <v>0</v>
      </c>
      <c r="P274" s="177"/>
    </row>
    <row r="275" spans="1:16" hidden="1">
      <c r="A275" s="74" t="s">
        <v>282</v>
      </c>
      <c r="B275" s="38" t="str">
        <f t="shared" si="74"/>
        <v>b</v>
      </c>
      <c r="C275" s="85">
        <v>32</v>
      </c>
      <c r="D275" s="50" t="s">
        <v>781</v>
      </c>
      <c r="E275" s="51">
        <f>E276+E296</f>
        <v>0</v>
      </c>
      <c r="F275" s="51">
        <f t="shared" ref="F275:N275" si="79">F276+F296</f>
        <v>0</v>
      </c>
      <c r="G275" s="51">
        <f t="shared" si="79"/>
        <v>0</v>
      </c>
      <c r="H275" s="51">
        <f t="shared" si="79"/>
        <v>0</v>
      </c>
      <c r="I275" s="178">
        <f t="shared" si="73"/>
        <v>0</v>
      </c>
      <c r="J275" s="51">
        <f t="shared" si="79"/>
        <v>0</v>
      </c>
      <c r="K275" s="51">
        <f t="shared" si="79"/>
        <v>0</v>
      </c>
      <c r="L275" s="178">
        <f t="shared" si="75"/>
        <v>0</v>
      </c>
      <c r="M275" s="51">
        <f t="shared" si="79"/>
        <v>0</v>
      </c>
      <c r="N275" s="51">
        <f t="shared" si="79"/>
        <v>0</v>
      </c>
      <c r="O275" s="179">
        <f t="shared" ref="O275:O284" si="80">M275-J275</f>
        <v>0</v>
      </c>
      <c r="P275" s="177"/>
    </row>
    <row r="276" spans="1:16" hidden="1">
      <c r="A276" s="89"/>
      <c r="B276" s="38" t="str">
        <f t="shared" si="74"/>
        <v>b</v>
      </c>
      <c r="C276" s="64">
        <v>32.1</v>
      </c>
      <c r="D276" s="53" t="s">
        <v>782</v>
      </c>
      <c r="E276" s="54">
        <f>E277+E278+E279+E280+E281+E284+E290+E293</f>
        <v>0</v>
      </c>
      <c r="F276" s="54">
        <f t="shared" ref="F276:N276" si="81">F277+F278+F279+F280+F281+F284+F290+F293</f>
        <v>0</v>
      </c>
      <c r="G276" s="54">
        <f t="shared" si="81"/>
        <v>0</v>
      </c>
      <c r="H276" s="54">
        <f t="shared" si="81"/>
        <v>0</v>
      </c>
      <c r="I276" s="180">
        <f t="shared" si="73"/>
        <v>0</v>
      </c>
      <c r="J276" s="54">
        <f t="shared" si="81"/>
        <v>0</v>
      </c>
      <c r="K276" s="54">
        <f t="shared" si="81"/>
        <v>0</v>
      </c>
      <c r="L276" s="178">
        <f t="shared" si="75"/>
        <v>0</v>
      </c>
      <c r="M276" s="54">
        <f t="shared" si="81"/>
        <v>0</v>
      </c>
      <c r="N276" s="54">
        <f t="shared" si="81"/>
        <v>0</v>
      </c>
      <c r="O276" s="181">
        <f t="shared" si="80"/>
        <v>0</v>
      </c>
      <c r="P276" s="177"/>
    </row>
    <row r="277" spans="1:16" hidden="1">
      <c r="A277" s="89"/>
      <c r="B277" s="38" t="str">
        <f t="shared" si="74"/>
        <v>b</v>
      </c>
      <c r="C277" s="65" t="s">
        <v>783</v>
      </c>
      <c r="D277" s="56" t="s">
        <v>784</v>
      </c>
      <c r="E277" s="57"/>
      <c r="F277" s="57"/>
      <c r="G277" s="57"/>
      <c r="H277" s="57"/>
      <c r="I277" s="182">
        <f t="shared" si="73"/>
        <v>0</v>
      </c>
      <c r="J277" s="57"/>
      <c r="K277" s="57"/>
      <c r="L277" s="178">
        <f t="shared" si="75"/>
        <v>0</v>
      </c>
      <c r="M277" s="57"/>
      <c r="N277" s="57"/>
      <c r="O277" s="185">
        <f t="shared" si="80"/>
        <v>0</v>
      </c>
      <c r="P277" s="177"/>
    </row>
    <row r="278" spans="1:16" hidden="1">
      <c r="A278" s="38"/>
      <c r="B278" s="38" t="str">
        <f t="shared" si="74"/>
        <v>b</v>
      </c>
      <c r="C278" s="65" t="s">
        <v>785</v>
      </c>
      <c r="D278" s="56" t="s">
        <v>786</v>
      </c>
      <c r="E278" s="57"/>
      <c r="F278" s="57"/>
      <c r="G278" s="57"/>
      <c r="H278" s="57"/>
      <c r="I278" s="182">
        <f t="shared" si="73"/>
        <v>0</v>
      </c>
      <c r="J278" s="57"/>
      <c r="K278" s="57"/>
      <c r="L278" s="178">
        <f t="shared" si="75"/>
        <v>0</v>
      </c>
      <c r="M278" s="57"/>
      <c r="N278" s="57"/>
      <c r="O278" s="185">
        <f t="shared" si="80"/>
        <v>0</v>
      </c>
      <c r="P278" s="177"/>
    </row>
    <row r="279" spans="1:16" hidden="1">
      <c r="A279" s="38"/>
      <c r="B279" s="38" t="str">
        <f t="shared" si="74"/>
        <v>b</v>
      </c>
      <c r="C279" s="65" t="s">
        <v>787</v>
      </c>
      <c r="D279" s="56" t="s">
        <v>788</v>
      </c>
      <c r="E279" s="57"/>
      <c r="F279" s="57"/>
      <c r="G279" s="57"/>
      <c r="H279" s="57"/>
      <c r="I279" s="182">
        <f t="shared" si="73"/>
        <v>0</v>
      </c>
      <c r="J279" s="57"/>
      <c r="K279" s="57"/>
      <c r="L279" s="178">
        <f t="shared" si="75"/>
        <v>0</v>
      </c>
      <c r="M279" s="57"/>
      <c r="N279" s="57"/>
      <c r="O279" s="185">
        <f t="shared" si="80"/>
        <v>0</v>
      </c>
      <c r="P279" s="177"/>
    </row>
    <row r="280" spans="1:16" hidden="1">
      <c r="A280" s="38"/>
      <c r="B280" s="38" t="str">
        <f t="shared" si="74"/>
        <v>b</v>
      </c>
      <c r="C280" s="65" t="s">
        <v>789</v>
      </c>
      <c r="D280" s="56" t="s">
        <v>790</v>
      </c>
      <c r="E280" s="57"/>
      <c r="F280" s="57"/>
      <c r="G280" s="57"/>
      <c r="H280" s="57"/>
      <c r="I280" s="182">
        <f t="shared" si="73"/>
        <v>0</v>
      </c>
      <c r="J280" s="57"/>
      <c r="K280" s="57"/>
      <c r="L280" s="178">
        <f t="shared" si="75"/>
        <v>0</v>
      </c>
      <c r="M280" s="57"/>
      <c r="N280" s="57"/>
      <c r="O280" s="185">
        <f t="shared" si="80"/>
        <v>0</v>
      </c>
      <c r="P280" s="177"/>
    </row>
    <row r="281" spans="1:16" hidden="1">
      <c r="A281" s="38"/>
      <c r="B281" s="38" t="str">
        <f t="shared" si="74"/>
        <v>b</v>
      </c>
      <c r="C281" s="65" t="s">
        <v>791</v>
      </c>
      <c r="D281" s="56" t="s">
        <v>792</v>
      </c>
      <c r="E281" s="57">
        <f>E282+E283</f>
        <v>0</v>
      </c>
      <c r="F281" s="57">
        <f t="shared" ref="F281:N281" si="82">F282+F283</f>
        <v>0</v>
      </c>
      <c r="G281" s="57">
        <f t="shared" si="82"/>
        <v>0</v>
      </c>
      <c r="H281" s="57">
        <f t="shared" si="82"/>
        <v>0</v>
      </c>
      <c r="I281" s="182">
        <f t="shared" si="73"/>
        <v>0</v>
      </c>
      <c r="J281" s="57">
        <f t="shared" si="82"/>
        <v>0</v>
      </c>
      <c r="K281" s="57">
        <f t="shared" si="82"/>
        <v>0</v>
      </c>
      <c r="L281" s="178">
        <f t="shared" si="75"/>
        <v>0</v>
      </c>
      <c r="M281" s="57">
        <f t="shared" si="82"/>
        <v>0</v>
      </c>
      <c r="N281" s="57">
        <f t="shared" si="82"/>
        <v>0</v>
      </c>
      <c r="O281" s="185">
        <f t="shared" si="80"/>
        <v>0</v>
      </c>
      <c r="P281" s="177"/>
    </row>
    <row r="282" spans="1:16" hidden="1">
      <c r="A282" s="38"/>
      <c r="B282" s="38" t="str">
        <f t="shared" si="74"/>
        <v>b</v>
      </c>
      <c r="C282" s="66" t="s">
        <v>793</v>
      </c>
      <c r="D282" s="59" t="s">
        <v>794</v>
      </c>
      <c r="E282" s="60"/>
      <c r="F282" s="60"/>
      <c r="G282" s="60"/>
      <c r="H282" s="60"/>
      <c r="I282" s="186">
        <f t="shared" si="73"/>
        <v>0</v>
      </c>
      <c r="J282" s="60"/>
      <c r="K282" s="60"/>
      <c r="L282" s="178">
        <f t="shared" si="75"/>
        <v>0</v>
      </c>
      <c r="M282" s="60"/>
      <c r="N282" s="60"/>
      <c r="O282" s="187">
        <f t="shared" si="80"/>
        <v>0</v>
      </c>
      <c r="P282" s="177"/>
    </row>
    <row r="283" spans="1:16" hidden="1">
      <c r="A283" s="38"/>
      <c r="B283" s="38" t="str">
        <f t="shared" si="74"/>
        <v>b</v>
      </c>
      <c r="C283" s="66" t="s">
        <v>795</v>
      </c>
      <c r="D283" s="59" t="s">
        <v>796</v>
      </c>
      <c r="E283" s="60"/>
      <c r="F283" s="60"/>
      <c r="G283" s="60"/>
      <c r="H283" s="60"/>
      <c r="I283" s="186">
        <f t="shared" si="73"/>
        <v>0</v>
      </c>
      <c r="J283" s="60"/>
      <c r="K283" s="60"/>
      <c r="L283" s="178">
        <f t="shared" si="75"/>
        <v>0</v>
      </c>
      <c r="M283" s="60"/>
      <c r="N283" s="60"/>
      <c r="O283" s="187">
        <f t="shared" si="80"/>
        <v>0</v>
      </c>
      <c r="P283" s="177"/>
    </row>
    <row r="284" spans="1:16" ht="25.5" hidden="1">
      <c r="A284" s="38"/>
      <c r="B284" s="38" t="str">
        <f t="shared" si="74"/>
        <v>b</v>
      </c>
      <c r="C284" s="65" t="s">
        <v>797</v>
      </c>
      <c r="D284" s="56" t="s">
        <v>798</v>
      </c>
      <c r="E284" s="57">
        <f>SUM(E285:E289)</f>
        <v>0</v>
      </c>
      <c r="F284" s="57">
        <f t="shared" ref="F284:N284" si="83">SUM(F285:F289)</f>
        <v>0</v>
      </c>
      <c r="G284" s="57">
        <f t="shared" si="83"/>
        <v>0</v>
      </c>
      <c r="H284" s="57">
        <f t="shared" si="83"/>
        <v>0</v>
      </c>
      <c r="I284" s="182">
        <f t="shared" si="73"/>
        <v>0</v>
      </c>
      <c r="J284" s="57">
        <f t="shared" si="83"/>
        <v>0</v>
      </c>
      <c r="K284" s="57">
        <f t="shared" si="83"/>
        <v>0</v>
      </c>
      <c r="L284" s="178">
        <f t="shared" si="75"/>
        <v>0</v>
      </c>
      <c r="M284" s="57">
        <f t="shared" si="83"/>
        <v>0</v>
      </c>
      <c r="N284" s="57">
        <f t="shared" si="83"/>
        <v>0</v>
      </c>
      <c r="O284" s="185">
        <f t="shared" si="80"/>
        <v>0</v>
      </c>
      <c r="P284" s="177"/>
    </row>
    <row r="285" spans="1:16" ht="25.5" hidden="1">
      <c r="A285" s="38"/>
      <c r="B285" s="38" t="str">
        <f t="shared" si="74"/>
        <v>b</v>
      </c>
      <c r="C285" s="66" t="s">
        <v>799</v>
      </c>
      <c r="D285" s="59" t="s">
        <v>800</v>
      </c>
      <c r="E285" s="60"/>
      <c r="F285" s="60"/>
      <c r="G285" s="60"/>
      <c r="H285" s="60"/>
      <c r="I285" s="186">
        <f t="shared" si="73"/>
        <v>0</v>
      </c>
      <c r="J285" s="60"/>
      <c r="K285" s="60"/>
      <c r="L285" s="178">
        <f t="shared" si="75"/>
        <v>0</v>
      </c>
      <c r="M285" s="60"/>
      <c r="N285" s="60"/>
      <c r="O285" s="187"/>
      <c r="P285" s="177"/>
    </row>
    <row r="286" spans="1:16" ht="25.5" hidden="1">
      <c r="A286" s="38"/>
      <c r="B286" s="38" t="str">
        <f t="shared" si="74"/>
        <v>b</v>
      </c>
      <c r="C286" s="66" t="s">
        <v>801</v>
      </c>
      <c r="D286" s="59" t="s">
        <v>802</v>
      </c>
      <c r="E286" s="60"/>
      <c r="F286" s="60"/>
      <c r="G286" s="60"/>
      <c r="H286" s="60"/>
      <c r="I286" s="186">
        <f t="shared" si="73"/>
        <v>0</v>
      </c>
      <c r="J286" s="60"/>
      <c r="K286" s="60"/>
      <c r="L286" s="178">
        <f t="shared" si="75"/>
        <v>0</v>
      </c>
      <c r="M286" s="60"/>
      <c r="N286" s="60"/>
      <c r="O286" s="187"/>
      <c r="P286" s="177"/>
    </row>
    <row r="287" spans="1:16" hidden="1">
      <c r="A287" s="38"/>
      <c r="B287" s="38" t="str">
        <f t="shared" si="74"/>
        <v>b</v>
      </c>
      <c r="C287" s="66" t="s">
        <v>803</v>
      </c>
      <c r="D287" s="59" t="s">
        <v>804</v>
      </c>
      <c r="E287" s="60"/>
      <c r="F287" s="60"/>
      <c r="G287" s="60"/>
      <c r="H287" s="60"/>
      <c r="I287" s="186">
        <f t="shared" si="73"/>
        <v>0</v>
      </c>
      <c r="J287" s="60"/>
      <c r="K287" s="60"/>
      <c r="L287" s="178">
        <f t="shared" si="75"/>
        <v>0</v>
      </c>
      <c r="M287" s="60"/>
      <c r="N287" s="60"/>
      <c r="O287" s="187"/>
      <c r="P287" s="177"/>
    </row>
    <row r="288" spans="1:16" ht="25.5" hidden="1">
      <c r="A288" s="38"/>
      <c r="B288" s="38" t="str">
        <f t="shared" si="74"/>
        <v>b</v>
      </c>
      <c r="C288" s="66" t="s">
        <v>805</v>
      </c>
      <c r="D288" s="59" t="s">
        <v>806</v>
      </c>
      <c r="E288" s="60"/>
      <c r="F288" s="60"/>
      <c r="G288" s="60"/>
      <c r="H288" s="60"/>
      <c r="I288" s="186">
        <f t="shared" si="73"/>
        <v>0</v>
      </c>
      <c r="J288" s="60"/>
      <c r="K288" s="60"/>
      <c r="L288" s="178">
        <f t="shared" si="75"/>
        <v>0</v>
      </c>
      <c r="M288" s="60"/>
      <c r="N288" s="60"/>
      <c r="O288" s="187"/>
      <c r="P288" s="177"/>
    </row>
    <row r="289" spans="1:16" ht="25.5" hidden="1">
      <c r="A289" s="38"/>
      <c r="B289" s="38" t="str">
        <f t="shared" si="74"/>
        <v>b</v>
      </c>
      <c r="C289" s="66" t="s">
        <v>807</v>
      </c>
      <c r="D289" s="59" t="s">
        <v>808</v>
      </c>
      <c r="E289" s="60"/>
      <c r="F289" s="60"/>
      <c r="G289" s="60"/>
      <c r="H289" s="60"/>
      <c r="I289" s="186">
        <f t="shared" si="73"/>
        <v>0</v>
      </c>
      <c r="J289" s="60"/>
      <c r="K289" s="60"/>
      <c r="L289" s="178">
        <f t="shared" si="75"/>
        <v>0</v>
      </c>
      <c r="M289" s="60"/>
      <c r="N289" s="60"/>
      <c r="O289" s="187"/>
      <c r="P289" s="177"/>
    </row>
    <row r="290" spans="1:16" ht="25.5" hidden="1">
      <c r="A290" s="38"/>
      <c r="B290" s="38" t="str">
        <f t="shared" si="74"/>
        <v>b</v>
      </c>
      <c r="C290" s="65" t="s">
        <v>809</v>
      </c>
      <c r="D290" s="56" t="s">
        <v>810</v>
      </c>
      <c r="E290" s="57">
        <f>SUM(E291:E292)</f>
        <v>0</v>
      </c>
      <c r="F290" s="57">
        <f t="shared" ref="F290:N290" si="84">SUM(F291:F292)</f>
        <v>0</v>
      </c>
      <c r="G290" s="57">
        <f t="shared" si="84"/>
        <v>0</v>
      </c>
      <c r="H290" s="57">
        <f t="shared" si="84"/>
        <v>0</v>
      </c>
      <c r="I290" s="182">
        <f t="shared" si="73"/>
        <v>0</v>
      </c>
      <c r="J290" s="57">
        <f t="shared" si="84"/>
        <v>0</v>
      </c>
      <c r="K290" s="57">
        <f t="shared" si="84"/>
        <v>0</v>
      </c>
      <c r="L290" s="178">
        <f t="shared" si="75"/>
        <v>0</v>
      </c>
      <c r="M290" s="57">
        <f t="shared" si="84"/>
        <v>0</v>
      </c>
      <c r="N290" s="57">
        <f t="shared" si="84"/>
        <v>0</v>
      </c>
      <c r="O290" s="185">
        <f>M290-J290</f>
        <v>0</v>
      </c>
      <c r="P290" s="177"/>
    </row>
    <row r="291" spans="1:16" ht="25.5" hidden="1">
      <c r="A291" s="38"/>
      <c r="B291" s="38" t="str">
        <f t="shared" si="74"/>
        <v>b</v>
      </c>
      <c r="C291" s="66" t="s">
        <v>811</v>
      </c>
      <c r="D291" s="59" t="s">
        <v>812</v>
      </c>
      <c r="E291" s="60"/>
      <c r="F291" s="60"/>
      <c r="G291" s="60"/>
      <c r="H291" s="60"/>
      <c r="I291" s="186">
        <f t="shared" si="73"/>
        <v>0</v>
      </c>
      <c r="J291" s="60"/>
      <c r="K291" s="60"/>
      <c r="L291" s="178">
        <f t="shared" si="75"/>
        <v>0</v>
      </c>
      <c r="M291" s="60"/>
      <c r="N291" s="60"/>
      <c r="O291" s="187"/>
      <c r="P291" s="177"/>
    </row>
    <row r="292" spans="1:16" hidden="1">
      <c r="A292" s="38"/>
      <c r="B292" s="38" t="str">
        <f t="shared" si="74"/>
        <v>b</v>
      </c>
      <c r="C292" s="66" t="s">
        <v>813</v>
      </c>
      <c r="D292" s="59" t="s">
        <v>814</v>
      </c>
      <c r="E292" s="60"/>
      <c r="F292" s="60"/>
      <c r="G292" s="60"/>
      <c r="H292" s="60"/>
      <c r="I292" s="186">
        <f t="shared" si="73"/>
        <v>0</v>
      </c>
      <c r="J292" s="60"/>
      <c r="K292" s="60"/>
      <c r="L292" s="178">
        <f t="shared" si="75"/>
        <v>0</v>
      </c>
      <c r="M292" s="60"/>
      <c r="N292" s="60"/>
      <c r="O292" s="187"/>
      <c r="P292" s="177"/>
    </row>
    <row r="293" spans="1:16" hidden="1">
      <c r="A293" s="38"/>
      <c r="B293" s="38" t="str">
        <f t="shared" si="74"/>
        <v>b</v>
      </c>
      <c r="C293" s="65" t="s">
        <v>815</v>
      </c>
      <c r="D293" s="56" t="s">
        <v>816</v>
      </c>
      <c r="E293" s="57">
        <f>SUM(E294:E295)</f>
        <v>0</v>
      </c>
      <c r="F293" s="57">
        <f t="shared" ref="F293:N293" si="85">SUM(F294:F295)</f>
        <v>0</v>
      </c>
      <c r="G293" s="57">
        <f t="shared" si="85"/>
        <v>0</v>
      </c>
      <c r="H293" s="57">
        <f t="shared" si="85"/>
        <v>0</v>
      </c>
      <c r="I293" s="182">
        <f t="shared" si="73"/>
        <v>0</v>
      </c>
      <c r="J293" s="57">
        <f t="shared" si="85"/>
        <v>0</v>
      </c>
      <c r="K293" s="57">
        <f t="shared" si="85"/>
        <v>0</v>
      </c>
      <c r="L293" s="178">
        <f t="shared" si="75"/>
        <v>0</v>
      </c>
      <c r="M293" s="57">
        <f t="shared" si="85"/>
        <v>0</v>
      </c>
      <c r="N293" s="57">
        <f t="shared" si="85"/>
        <v>0</v>
      </c>
      <c r="O293" s="185">
        <f>M293-J293</f>
        <v>0</v>
      </c>
      <c r="P293" s="177"/>
    </row>
    <row r="294" spans="1:16" hidden="1">
      <c r="A294" s="38"/>
      <c r="B294" s="38" t="str">
        <f t="shared" si="74"/>
        <v>b</v>
      </c>
      <c r="C294" s="66" t="s">
        <v>817</v>
      </c>
      <c r="D294" s="59" t="s">
        <v>818</v>
      </c>
      <c r="E294" s="60"/>
      <c r="F294" s="60"/>
      <c r="G294" s="60"/>
      <c r="H294" s="60"/>
      <c r="I294" s="186">
        <f t="shared" si="73"/>
        <v>0</v>
      </c>
      <c r="J294" s="60"/>
      <c r="K294" s="60"/>
      <c r="L294" s="178">
        <f t="shared" si="75"/>
        <v>0</v>
      </c>
      <c r="M294" s="60"/>
      <c r="N294" s="60"/>
      <c r="O294" s="187"/>
      <c r="P294" s="177"/>
    </row>
    <row r="295" spans="1:16" ht="25.5" hidden="1">
      <c r="A295" s="38"/>
      <c r="B295" s="38" t="str">
        <f t="shared" si="74"/>
        <v>b</v>
      </c>
      <c r="C295" s="66" t="s">
        <v>819</v>
      </c>
      <c r="D295" s="59" t="s">
        <v>820</v>
      </c>
      <c r="E295" s="60"/>
      <c r="F295" s="60"/>
      <c r="G295" s="60"/>
      <c r="H295" s="60"/>
      <c r="I295" s="186">
        <f t="shared" si="73"/>
        <v>0</v>
      </c>
      <c r="J295" s="60"/>
      <c r="K295" s="60"/>
      <c r="L295" s="178">
        <f t="shared" si="75"/>
        <v>0</v>
      </c>
      <c r="M295" s="60"/>
      <c r="N295" s="60"/>
      <c r="O295" s="187"/>
      <c r="P295" s="177"/>
    </row>
    <row r="296" spans="1:16" hidden="1">
      <c r="A296" s="89"/>
      <c r="B296" s="38" t="str">
        <f t="shared" si="74"/>
        <v>b</v>
      </c>
      <c r="C296" s="64">
        <v>32.200000000000003</v>
      </c>
      <c r="D296" s="53" t="s">
        <v>821</v>
      </c>
      <c r="E296" s="54">
        <f>E297+E300+E301+E302+E303+E306+E312+E315</f>
        <v>0</v>
      </c>
      <c r="F296" s="54">
        <f t="shared" ref="F296:N296" si="86">F297+F300+F301+F302+F303+F306+F312+F315</f>
        <v>0</v>
      </c>
      <c r="G296" s="54">
        <f t="shared" si="86"/>
        <v>0</v>
      </c>
      <c r="H296" s="54">
        <f t="shared" si="86"/>
        <v>0</v>
      </c>
      <c r="I296" s="180">
        <f t="shared" si="73"/>
        <v>0</v>
      </c>
      <c r="J296" s="54">
        <f t="shared" si="86"/>
        <v>0</v>
      </c>
      <c r="K296" s="54">
        <f t="shared" si="86"/>
        <v>0</v>
      </c>
      <c r="L296" s="178">
        <f t="shared" si="75"/>
        <v>0</v>
      </c>
      <c r="M296" s="54">
        <f t="shared" si="86"/>
        <v>0</v>
      </c>
      <c r="N296" s="54">
        <f t="shared" si="86"/>
        <v>0</v>
      </c>
      <c r="O296" s="181">
        <f>M296-J296</f>
        <v>0</v>
      </c>
      <c r="P296" s="177"/>
    </row>
    <row r="297" spans="1:16" ht="25.5" hidden="1">
      <c r="A297" s="89"/>
      <c r="B297" s="38" t="str">
        <f t="shared" si="74"/>
        <v>b</v>
      </c>
      <c r="C297" s="65" t="s">
        <v>822</v>
      </c>
      <c r="D297" s="56" t="s">
        <v>823</v>
      </c>
      <c r="E297" s="57">
        <f>SUM(E298:E299)</f>
        <v>0</v>
      </c>
      <c r="F297" s="57">
        <f t="shared" ref="F297:N297" si="87">SUM(F298:F299)</f>
        <v>0</v>
      </c>
      <c r="G297" s="57">
        <f t="shared" si="87"/>
        <v>0</v>
      </c>
      <c r="H297" s="57">
        <f t="shared" si="87"/>
        <v>0</v>
      </c>
      <c r="I297" s="182">
        <f t="shared" si="73"/>
        <v>0</v>
      </c>
      <c r="J297" s="57">
        <f t="shared" si="87"/>
        <v>0</v>
      </c>
      <c r="K297" s="57">
        <f t="shared" si="87"/>
        <v>0</v>
      </c>
      <c r="L297" s="178">
        <f t="shared" si="75"/>
        <v>0</v>
      </c>
      <c r="M297" s="57">
        <f t="shared" si="87"/>
        <v>0</v>
      </c>
      <c r="N297" s="57">
        <f t="shared" si="87"/>
        <v>0</v>
      </c>
      <c r="O297" s="185"/>
      <c r="P297" s="177"/>
    </row>
    <row r="298" spans="1:16" hidden="1">
      <c r="A298" s="89"/>
      <c r="B298" s="38" t="str">
        <f t="shared" si="74"/>
        <v>b</v>
      </c>
      <c r="C298" s="66" t="s">
        <v>824</v>
      </c>
      <c r="D298" s="59" t="s">
        <v>825</v>
      </c>
      <c r="E298" s="60"/>
      <c r="F298" s="60"/>
      <c r="G298" s="60"/>
      <c r="H298" s="60"/>
      <c r="I298" s="186">
        <f t="shared" si="73"/>
        <v>0</v>
      </c>
      <c r="J298" s="60"/>
      <c r="K298" s="60"/>
      <c r="L298" s="178">
        <f t="shared" si="75"/>
        <v>0</v>
      </c>
      <c r="M298" s="60"/>
      <c r="N298" s="60"/>
      <c r="O298" s="187"/>
      <c r="P298" s="177"/>
    </row>
    <row r="299" spans="1:16" hidden="1">
      <c r="A299" s="89"/>
      <c r="B299" s="38" t="str">
        <f t="shared" si="74"/>
        <v>b</v>
      </c>
      <c r="C299" s="66" t="s">
        <v>826</v>
      </c>
      <c r="D299" s="59" t="s">
        <v>827</v>
      </c>
      <c r="E299" s="60"/>
      <c r="F299" s="60"/>
      <c r="G299" s="60"/>
      <c r="H299" s="60"/>
      <c r="I299" s="186">
        <f t="shared" si="73"/>
        <v>0</v>
      </c>
      <c r="J299" s="60"/>
      <c r="K299" s="60"/>
      <c r="L299" s="178">
        <f t="shared" si="75"/>
        <v>0</v>
      </c>
      <c r="M299" s="60"/>
      <c r="N299" s="60"/>
      <c r="O299" s="187"/>
      <c r="P299" s="177"/>
    </row>
    <row r="300" spans="1:16" hidden="1">
      <c r="A300" s="38"/>
      <c r="B300" s="38" t="str">
        <f t="shared" si="74"/>
        <v>b</v>
      </c>
      <c r="C300" s="65" t="s">
        <v>828</v>
      </c>
      <c r="D300" s="56" t="s">
        <v>786</v>
      </c>
      <c r="E300" s="57"/>
      <c r="F300" s="57"/>
      <c r="G300" s="57"/>
      <c r="H300" s="57"/>
      <c r="I300" s="182">
        <f t="shared" si="73"/>
        <v>0</v>
      </c>
      <c r="J300" s="57"/>
      <c r="K300" s="57"/>
      <c r="L300" s="178">
        <f t="shared" si="75"/>
        <v>0</v>
      </c>
      <c r="M300" s="57"/>
      <c r="N300" s="57"/>
      <c r="O300" s="185">
        <f t="shared" ref="O300:O306" si="88">M300-J300</f>
        <v>0</v>
      </c>
      <c r="P300" s="177"/>
    </row>
    <row r="301" spans="1:16" hidden="1">
      <c r="A301" s="38"/>
      <c r="B301" s="38" t="str">
        <f t="shared" si="74"/>
        <v>b</v>
      </c>
      <c r="C301" s="65" t="s">
        <v>829</v>
      </c>
      <c r="D301" s="56" t="s">
        <v>788</v>
      </c>
      <c r="E301" s="57"/>
      <c r="F301" s="57"/>
      <c r="G301" s="57"/>
      <c r="H301" s="57"/>
      <c r="I301" s="182">
        <f t="shared" si="73"/>
        <v>0</v>
      </c>
      <c r="J301" s="57"/>
      <c r="K301" s="57"/>
      <c r="L301" s="178">
        <f t="shared" si="75"/>
        <v>0</v>
      </c>
      <c r="M301" s="57"/>
      <c r="N301" s="57"/>
      <c r="O301" s="185">
        <f t="shared" si="88"/>
        <v>0</v>
      </c>
      <c r="P301" s="177"/>
    </row>
    <row r="302" spans="1:16" hidden="1">
      <c r="A302" s="38"/>
      <c r="B302" s="38" t="str">
        <f t="shared" si="74"/>
        <v>b</v>
      </c>
      <c r="C302" s="65" t="s">
        <v>830</v>
      </c>
      <c r="D302" s="56" t="s">
        <v>831</v>
      </c>
      <c r="E302" s="57"/>
      <c r="F302" s="57"/>
      <c r="G302" s="57"/>
      <c r="H302" s="57"/>
      <c r="I302" s="182">
        <f t="shared" si="73"/>
        <v>0</v>
      </c>
      <c r="J302" s="57"/>
      <c r="K302" s="57"/>
      <c r="L302" s="178">
        <f t="shared" si="75"/>
        <v>0</v>
      </c>
      <c r="M302" s="57"/>
      <c r="N302" s="57"/>
      <c r="O302" s="185">
        <f t="shared" si="88"/>
        <v>0</v>
      </c>
      <c r="P302" s="177"/>
    </row>
    <row r="303" spans="1:16" hidden="1">
      <c r="A303" s="38"/>
      <c r="B303" s="38" t="str">
        <f t="shared" si="74"/>
        <v>b</v>
      </c>
      <c r="C303" s="65" t="s">
        <v>832</v>
      </c>
      <c r="D303" s="56" t="s">
        <v>833</v>
      </c>
      <c r="E303" s="57">
        <f>SUM(E304:E305)</f>
        <v>0</v>
      </c>
      <c r="F303" s="57">
        <f t="shared" ref="F303:N303" si="89">SUM(F304:F305)</f>
        <v>0</v>
      </c>
      <c r="G303" s="57">
        <f t="shared" si="89"/>
        <v>0</v>
      </c>
      <c r="H303" s="57">
        <f t="shared" si="89"/>
        <v>0</v>
      </c>
      <c r="I303" s="182">
        <f t="shared" si="73"/>
        <v>0</v>
      </c>
      <c r="J303" s="57">
        <f t="shared" si="89"/>
        <v>0</v>
      </c>
      <c r="K303" s="57">
        <f t="shared" si="89"/>
        <v>0</v>
      </c>
      <c r="L303" s="178">
        <f t="shared" si="75"/>
        <v>0</v>
      </c>
      <c r="M303" s="57">
        <f t="shared" si="89"/>
        <v>0</v>
      </c>
      <c r="N303" s="57">
        <f t="shared" si="89"/>
        <v>0</v>
      </c>
      <c r="O303" s="185">
        <f t="shared" si="88"/>
        <v>0</v>
      </c>
      <c r="P303" s="177"/>
    </row>
    <row r="304" spans="1:16" hidden="1">
      <c r="A304" s="38"/>
      <c r="B304" s="38" t="str">
        <f t="shared" si="74"/>
        <v>b</v>
      </c>
      <c r="C304" s="66" t="s">
        <v>834</v>
      </c>
      <c r="D304" s="59" t="s">
        <v>794</v>
      </c>
      <c r="E304" s="60"/>
      <c r="F304" s="60"/>
      <c r="G304" s="60"/>
      <c r="H304" s="60"/>
      <c r="I304" s="186">
        <f t="shared" si="73"/>
        <v>0</v>
      </c>
      <c r="J304" s="60"/>
      <c r="K304" s="60"/>
      <c r="L304" s="178">
        <f t="shared" si="75"/>
        <v>0</v>
      </c>
      <c r="M304" s="60"/>
      <c r="N304" s="60"/>
      <c r="O304" s="187">
        <f t="shared" si="88"/>
        <v>0</v>
      </c>
      <c r="P304" s="177"/>
    </row>
    <row r="305" spans="1:16" hidden="1">
      <c r="A305" s="38"/>
      <c r="B305" s="38" t="str">
        <f t="shared" si="74"/>
        <v>b</v>
      </c>
      <c r="C305" s="66" t="s">
        <v>835</v>
      </c>
      <c r="D305" s="59" t="s">
        <v>796</v>
      </c>
      <c r="E305" s="60"/>
      <c r="F305" s="60"/>
      <c r="G305" s="60"/>
      <c r="H305" s="60"/>
      <c r="I305" s="186">
        <f t="shared" si="73"/>
        <v>0</v>
      </c>
      <c r="J305" s="60"/>
      <c r="K305" s="60"/>
      <c r="L305" s="178">
        <f t="shared" si="75"/>
        <v>0</v>
      </c>
      <c r="M305" s="60"/>
      <c r="N305" s="60"/>
      <c r="O305" s="187">
        <f t="shared" si="88"/>
        <v>0</v>
      </c>
      <c r="P305" s="177"/>
    </row>
    <row r="306" spans="1:16" ht="38.25" hidden="1">
      <c r="A306" s="38"/>
      <c r="B306" s="38" t="str">
        <f t="shared" si="74"/>
        <v>b</v>
      </c>
      <c r="C306" s="65" t="s">
        <v>836</v>
      </c>
      <c r="D306" s="56" t="s">
        <v>837</v>
      </c>
      <c r="E306" s="57">
        <f>SUM(E307:E311)</f>
        <v>0</v>
      </c>
      <c r="F306" s="57">
        <f t="shared" ref="F306:N306" si="90">SUM(F307:F311)</f>
        <v>0</v>
      </c>
      <c r="G306" s="57">
        <f t="shared" si="90"/>
        <v>0</v>
      </c>
      <c r="H306" s="57">
        <f t="shared" si="90"/>
        <v>0</v>
      </c>
      <c r="I306" s="182">
        <f t="shared" si="73"/>
        <v>0</v>
      </c>
      <c r="J306" s="57">
        <f t="shared" si="90"/>
        <v>0</v>
      </c>
      <c r="K306" s="57">
        <f t="shared" si="90"/>
        <v>0</v>
      </c>
      <c r="L306" s="178">
        <f t="shared" si="75"/>
        <v>0</v>
      </c>
      <c r="M306" s="57">
        <f t="shared" si="90"/>
        <v>0</v>
      </c>
      <c r="N306" s="57">
        <f t="shared" si="90"/>
        <v>0</v>
      </c>
      <c r="O306" s="185">
        <f t="shared" si="88"/>
        <v>0</v>
      </c>
      <c r="P306" s="177"/>
    </row>
    <row r="307" spans="1:16" ht="25.5" hidden="1">
      <c r="A307" s="38"/>
      <c r="B307" s="38" t="str">
        <f t="shared" si="74"/>
        <v>b</v>
      </c>
      <c r="C307" s="66" t="s">
        <v>838</v>
      </c>
      <c r="D307" s="59" t="s">
        <v>800</v>
      </c>
      <c r="E307" s="60"/>
      <c r="F307" s="60"/>
      <c r="G307" s="60"/>
      <c r="H307" s="60"/>
      <c r="I307" s="186">
        <f t="shared" si="73"/>
        <v>0</v>
      </c>
      <c r="J307" s="60"/>
      <c r="K307" s="60"/>
      <c r="L307" s="178">
        <f t="shared" si="75"/>
        <v>0</v>
      </c>
      <c r="M307" s="60"/>
      <c r="N307" s="60"/>
      <c r="O307" s="187"/>
      <c r="P307" s="177"/>
    </row>
    <row r="308" spans="1:16" ht="25.5" hidden="1">
      <c r="A308" s="38"/>
      <c r="B308" s="38" t="str">
        <f t="shared" si="74"/>
        <v>b</v>
      </c>
      <c r="C308" s="66" t="s">
        <v>839</v>
      </c>
      <c r="D308" s="59" t="s">
        <v>802</v>
      </c>
      <c r="E308" s="60"/>
      <c r="F308" s="60"/>
      <c r="G308" s="60"/>
      <c r="H308" s="60"/>
      <c r="I308" s="186">
        <f t="shared" si="73"/>
        <v>0</v>
      </c>
      <c r="J308" s="60"/>
      <c r="K308" s="60"/>
      <c r="L308" s="178">
        <f t="shared" si="75"/>
        <v>0</v>
      </c>
      <c r="M308" s="60"/>
      <c r="N308" s="60"/>
      <c r="O308" s="187"/>
      <c r="P308" s="177"/>
    </row>
    <row r="309" spans="1:16" hidden="1">
      <c r="A309" s="38"/>
      <c r="B309" s="38" t="str">
        <f t="shared" si="74"/>
        <v>b</v>
      </c>
      <c r="C309" s="66" t="s">
        <v>840</v>
      </c>
      <c r="D309" s="59" t="s">
        <v>804</v>
      </c>
      <c r="E309" s="60"/>
      <c r="F309" s="60"/>
      <c r="G309" s="60"/>
      <c r="H309" s="60"/>
      <c r="I309" s="186">
        <f t="shared" si="73"/>
        <v>0</v>
      </c>
      <c r="J309" s="60"/>
      <c r="K309" s="60"/>
      <c r="L309" s="178">
        <f t="shared" si="75"/>
        <v>0</v>
      </c>
      <c r="M309" s="60"/>
      <c r="N309" s="60"/>
      <c r="O309" s="187"/>
      <c r="P309" s="177"/>
    </row>
    <row r="310" spans="1:16" ht="25.5" hidden="1">
      <c r="A310" s="38"/>
      <c r="B310" s="38" t="str">
        <f t="shared" si="74"/>
        <v>b</v>
      </c>
      <c r="C310" s="66" t="s">
        <v>841</v>
      </c>
      <c r="D310" s="59" t="s">
        <v>806</v>
      </c>
      <c r="E310" s="60"/>
      <c r="F310" s="60"/>
      <c r="G310" s="60"/>
      <c r="H310" s="60"/>
      <c r="I310" s="186">
        <f t="shared" si="73"/>
        <v>0</v>
      </c>
      <c r="J310" s="60"/>
      <c r="K310" s="60"/>
      <c r="L310" s="178">
        <f t="shared" si="75"/>
        <v>0</v>
      </c>
      <c r="M310" s="60"/>
      <c r="N310" s="60"/>
      <c r="O310" s="187"/>
      <c r="P310" s="177"/>
    </row>
    <row r="311" spans="1:16" ht="25.5" hidden="1">
      <c r="A311" s="38"/>
      <c r="B311" s="38" t="str">
        <f t="shared" si="74"/>
        <v>b</v>
      </c>
      <c r="C311" s="66" t="s">
        <v>842</v>
      </c>
      <c r="D311" s="59" t="s">
        <v>843</v>
      </c>
      <c r="E311" s="60"/>
      <c r="F311" s="60"/>
      <c r="G311" s="60"/>
      <c r="H311" s="60"/>
      <c r="I311" s="186">
        <f t="shared" si="73"/>
        <v>0</v>
      </c>
      <c r="J311" s="60"/>
      <c r="K311" s="60"/>
      <c r="L311" s="178">
        <f t="shared" si="75"/>
        <v>0</v>
      </c>
      <c r="M311" s="60"/>
      <c r="N311" s="60"/>
      <c r="O311" s="187"/>
      <c r="P311" s="177"/>
    </row>
    <row r="312" spans="1:16" hidden="1">
      <c r="A312" s="38"/>
      <c r="B312" s="38" t="str">
        <f t="shared" si="74"/>
        <v>b</v>
      </c>
      <c r="C312" s="65" t="s">
        <v>844</v>
      </c>
      <c r="D312" s="56" t="s">
        <v>812</v>
      </c>
      <c r="E312" s="57">
        <f>SUM(E313:E314)</f>
        <v>0</v>
      </c>
      <c r="F312" s="57">
        <f t="shared" ref="F312:N312" si="91">SUM(F313:F314)</f>
        <v>0</v>
      </c>
      <c r="G312" s="57">
        <f t="shared" si="91"/>
        <v>0</v>
      </c>
      <c r="H312" s="57">
        <f t="shared" si="91"/>
        <v>0</v>
      </c>
      <c r="I312" s="182">
        <f t="shared" si="73"/>
        <v>0</v>
      </c>
      <c r="J312" s="57">
        <f t="shared" si="91"/>
        <v>0</v>
      </c>
      <c r="K312" s="57">
        <f t="shared" si="91"/>
        <v>0</v>
      </c>
      <c r="L312" s="178">
        <f t="shared" si="75"/>
        <v>0</v>
      </c>
      <c r="M312" s="57">
        <f t="shared" si="91"/>
        <v>0</v>
      </c>
      <c r="N312" s="57">
        <f t="shared" si="91"/>
        <v>0</v>
      </c>
      <c r="O312" s="185">
        <f>M312-J312</f>
        <v>0</v>
      </c>
      <c r="P312" s="177"/>
    </row>
    <row r="313" spans="1:16" ht="25.5" hidden="1">
      <c r="A313" s="38"/>
      <c r="B313" s="38" t="str">
        <f t="shared" si="74"/>
        <v>b</v>
      </c>
      <c r="C313" s="66" t="s">
        <v>845</v>
      </c>
      <c r="D313" s="59" t="s">
        <v>812</v>
      </c>
      <c r="E313" s="60"/>
      <c r="F313" s="60"/>
      <c r="G313" s="60"/>
      <c r="H313" s="60"/>
      <c r="I313" s="186">
        <f t="shared" si="73"/>
        <v>0</v>
      </c>
      <c r="J313" s="60"/>
      <c r="K313" s="60"/>
      <c r="L313" s="178">
        <f t="shared" si="75"/>
        <v>0</v>
      </c>
      <c r="M313" s="60"/>
      <c r="N313" s="60"/>
      <c r="O313" s="187"/>
      <c r="P313" s="177"/>
    </row>
    <row r="314" spans="1:16" hidden="1">
      <c r="A314" s="38"/>
      <c r="B314" s="38" t="str">
        <f t="shared" si="74"/>
        <v>b</v>
      </c>
      <c r="C314" s="66" t="s">
        <v>846</v>
      </c>
      <c r="D314" s="59" t="s">
        <v>814</v>
      </c>
      <c r="E314" s="60"/>
      <c r="F314" s="60"/>
      <c r="G314" s="60"/>
      <c r="H314" s="60"/>
      <c r="I314" s="186">
        <f t="shared" si="73"/>
        <v>0</v>
      </c>
      <c r="J314" s="60"/>
      <c r="K314" s="60"/>
      <c r="L314" s="178">
        <f t="shared" si="75"/>
        <v>0</v>
      </c>
      <c r="M314" s="60"/>
      <c r="N314" s="60"/>
      <c r="O314" s="187"/>
      <c r="P314" s="177"/>
    </row>
    <row r="315" spans="1:16" hidden="1">
      <c r="A315" s="38"/>
      <c r="B315" s="38" t="str">
        <f t="shared" si="74"/>
        <v>b</v>
      </c>
      <c r="C315" s="65" t="s">
        <v>847</v>
      </c>
      <c r="D315" s="56" t="s">
        <v>816</v>
      </c>
      <c r="E315" s="57">
        <f>SUM(E316:E317)</f>
        <v>0</v>
      </c>
      <c r="F315" s="57">
        <f t="shared" ref="F315:N315" si="92">SUM(F316:F317)</f>
        <v>0</v>
      </c>
      <c r="G315" s="57">
        <f t="shared" si="92"/>
        <v>0</v>
      </c>
      <c r="H315" s="57">
        <f t="shared" si="92"/>
        <v>0</v>
      </c>
      <c r="I315" s="182">
        <f t="shared" si="73"/>
        <v>0</v>
      </c>
      <c r="J315" s="57">
        <f t="shared" si="92"/>
        <v>0</v>
      </c>
      <c r="K315" s="57">
        <f t="shared" si="92"/>
        <v>0</v>
      </c>
      <c r="L315" s="178">
        <f t="shared" si="75"/>
        <v>0</v>
      </c>
      <c r="M315" s="57">
        <f t="shared" si="92"/>
        <v>0</v>
      </c>
      <c r="N315" s="57">
        <f t="shared" si="92"/>
        <v>0</v>
      </c>
      <c r="O315" s="185">
        <f>M315-J315</f>
        <v>0</v>
      </c>
      <c r="P315" s="177"/>
    </row>
    <row r="316" spans="1:16" hidden="1">
      <c r="A316" s="38"/>
      <c r="B316" s="38" t="str">
        <f t="shared" si="74"/>
        <v>b</v>
      </c>
      <c r="C316" s="66" t="s">
        <v>817</v>
      </c>
      <c r="D316" s="59" t="s">
        <v>818</v>
      </c>
      <c r="E316" s="60"/>
      <c r="F316" s="60"/>
      <c r="G316" s="60"/>
      <c r="H316" s="60"/>
      <c r="I316" s="186">
        <f t="shared" si="73"/>
        <v>0</v>
      </c>
      <c r="J316" s="60"/>
      <c r="K316" s="60"/>
      <c r="L316" s="178">
        <f t="shared" si="75"/>
        <v>0</v>
      </c>
      <c r="M316" s="60"/>
      <c r="N316" s="60"/>
      <c r="O316" s="187"/>
      <c r="P316" s="177"/>
    </row>
    <row r="317" spans="1:16" ht="25.5" hidden="1">
      <c r="A317" s="38"/>
      <c r="B317" s="38" t="str">
        <f t="shared" si="74"/>
        <v>b</v>
      </c>
      <c r="C317" s="66" t="s">
        <v>819</v>
      </c>
      <c r="D317" s="59" t="s">
        <v>820</v>
      </c>
      <c r="E317" s="60"/>
      <c r="F317" s="60"/>
      <c r="G317" s="60"/>
      <c r="H317" s="60"/>
      <c r="I317" s="186">
        <f t="shared" si="73"/>
        <v>0</v>
      </c>
      <c r="J317" s="60"/>
      <c r="K317" s="60"/>
      <c r="L317" s="178">
        <f t="shared" si="75"/>
        <v>0</v>
      </c>
      <c r="M317" s="60"/>
      <c r="N317" s="60"/>
      <c r="O317" s="187"/>
      <c r="P317" s="177"/>
    </row>
    <row r="318" spans="1:16" hidden="1">
      <c r="A318" s="38" t="s">
        <v>282</v>
      </c>
      <c r="B318" s="38" t="str">
        <f t="shared" si="74"/>
        <v>b</v>
      </c>
      <c r="C318" s="85">
        <v>33</v>
      </c>
      <c r="D318" s="50" t="s">
        <v>848</v>
      </c>
      <c r="E318" s="51">
        <f>E319+E338</f>
        <v>0</v>
      </c>
      <c r="F318" s="51">
        <f t="shared" ref="F318:N318" si="93">F319+F338</f>
        <v>0</v>
      </c>
      <c r="G318" s="51">
        <f t="shared" si="93"/>
        <v>0</v>
      </c>
      <c r="H318" s="51">
        <f t="shared" si="93"/>
        <v>0</v>
      </c>
      <c r="I318" s="178">
        <f t="shared" si="73"/>
        <v>0</v>
      </c>
      <c r="J318" s="51">
        <f t="shared" si="93"/>
        <v>0</v>
      </c>
      <c r="K318" s="51">
        <f t="shared" si="93"/>
        <v>0</v>
      </c>
      <c r="L318" s="178">
        <f t="shared" si="75"/>
        <v>0</v>
      </c>
      <c r="M318" s="51">
        <f t="shared" si="93"/>
        <v>0</v>
      </c>
      <c r="N318" s="51">
        <f t="shared" si="93"/>
        <v>0</v>
      </c>
      <c r="O318" s="179">
        <f t="shared" ref="O318:O326" si="94">M318-J318</f>
        <v>0</v>
      </c>
      <c r="P318" s="177"/>
    </row>
    <row r="319" spans="1:16" hidden="1">
      <c r="A319" s="89"/>
      <c r="B319" s="38" t="str">
        <f t="shared" si="74"/>
        <v>b</v>
      </c>
      <c r="C319" s="64">
        <v>33.1</v>
      </c>
      <c r="D319" s="53" t="s">
        <v>849</v>
      </c>
      <c r="E319" s="54">
        <f>E320+E321+E322+E323+E326+E332+E335</f>
        <v>0</v>
      </c>
      <c r="F319" s="54">
        <f t="shared" ref="F319:N319" si="95">F320+F321+F322+F323+F326+F332+F335</f>
        <v>0</v>
      </c>
      <c r="G319" s="54">
        <f t="shared" si="95"/>
        <v>0</v>
      </c>
      <c r="H319" s="54">
        <f t="shared" si="95"/>
        <v>0</v>
      </c>
      <c r="I319" s="180">
        <f t="shared" si="73"/>
        <v>0</v>
      </c>
      <c r="J319" s="54">
        <f t="shared" si="95"/>
        <v>0</v>
      </c>
      <c r="K319" s="54">
        <f t="shared" si="95"/>
        <v>0</v>
      </c>
      <c r="L319" s="178">
        <f t="shared" si="75"/>
        <v>0</v>
      </c>
      <c r="M319" s="54">
        <f t="shared" si="95"/>
        <v>0</v>
      </c>
      <c r="N319" s="54">
        <f t="shared" si="95"/>
        <v>0</v>
      </c>
      <c r="O319" s="181">
        <f t="shared" si="94"/>
        <v>0</v>
      </c>
      <c r="P319" s="177"/>
    </row>
    <row r="320" spans="1:16" hidden="1">
      <c r="A320" s="38"/>
      <c r="B320" s="38" t="str">
        <f t="shared" si="74"/>
        <v>b</v>
      </c>
      <c r="C320" s="65" t="s">
        <v>850</v>
      </c>
      <c r="D320" s="56" t="s">
        <v>786</v>
      </c>
      <c r="E320" s="57"/>
      <c r="F320" s="57"/>
      <c r="G320" s="57"/>
      <c r="H320" s="57"/>
      <c r="I320" s="182">
        <f t="shared" si="73"/>
        <v>0</v>
      </c>
      <c r="J320" s="57"/>
      <c r="K320" s="57"/>
      <c r="L320" s="178">
        <f t="shared" si="75"/>
        <v>0</v>
      </c>
      <c r="M320" s="57"/>
      <c r="N320" s="57"/>
      <c r="O320" s="185">
        <f t="shared" si="94"/>
        <v>0</v>
      </c>
      <c r="P320" s="177"/>
    </row>
    <row r="321" spans="1:16" hidden="1">
      <c r="A321" s="38"/>
      <c r="B321" s="38" t="str">
        <f t="shared" si="74"/>
        <v>b</v>
      </c>
      <c r="C321" s="65" t="s">
        <v>851</v>
      </c>
      <c r="D321" s="56" t="s">
        <v>852</v>
      </c>
      <c r="E321" s="57"/>
      <c r="F321" s="57"/>
      <c r="G321" s="57"/>
      <c r="H321" s="57"/>
      <c r="I321" s="182">
        <f t="shared" si="73"/>
        <v>0</v>
      </c>
      <c r="J321" s="57"/>
      <c r="K321" s="57"/>
      <c r="L321" s="178">
        <f t="shared" si="75"/>
        <v>0</v>
      </c>
      <c r="M321" s="57"/>
      <c r="N321" s="57"/>
      <c r="O321" s="185">
        <f t="shared" si="94"/>
        <v>0</v>
      </c>
      <c r="P321" s="177"/>
    </row>
    <row r="322" spans="1:16" hidden="1">
      <c r="A322" s="38"/>
      <c r="B322" s="38" t="str">
        <f t="shared" si="74"/>
        <v>b</v>
      </c>
      <c r="C322" s="65" t="s">
        <v>853</v>
      </c>
      <c r="D322" s="56" t="s">
        <v>831</v>
      </c>
      <c r="E322" s="57"/>
      <c r="F322" s="57"/>
      <c r="G322" s="57"/>
      <c r="H322" s="57"/>
      <c r="I322" s="182">
        <f t="shared" si="73"/>
        <v>0</v>
      </c>
      <c r="J322" s="57"/>
      <c r="K322" s="57"/>
      <c r="L322" s="178">
        <f t="shared" si="75"/>
        <v>0</v>
      </c>
      <c r="M322" s="57"/>
      <c r="N322" s="57"/>
      <c r="O322" s="185">
        <f t="shared" si="94"/>
        <v>0</v>
      </c>
      <c r="P322" s="177"/>
    </row>
    <row r="323" spans="1:16" hidden="1">
      <c r="A323" s="38"/>
      <c r="B323" s="38" t="str">
        <f t="shared" si="74"/>
        <v>b</v>
      </c>
      <c r="C323" s="65" t="s">
        <v>854</v>
      </c>
      <c r="D323" s="56" t="s">
        <v>792</v>
      </c>
      <c r="E323" s="57">
        <f>SUM(E324:E325)</f>
        <v>0</v>
      </c>
      <c r="F323" s="57">
        <f t="shared" ref="F323:N323" si="96">SUM(F324:F325)</f>
        <v>0</v>
      </c>
      <c r="G323" s="57">
        <f t="shared" si="96"/>
        <v>0</v>
      </c>
      <c r="H323" s="57">
        <f t="shared" si="96"/>
        <v>0</v>
      </c>
      <c r="I323" s="182">
        <f t="shared" si="73"/>
        <v>0</v>
      </c>
      <c r="J323" s="57">
        <f t="shared" si="96"/>
        <v>0</v>
      </c>
      <c r="K323" s="57">
        <f t="shared" si="96"/>
        <v>0</v>
      </c>
      <c r="L323" s="178">
        <f t="shared" si="75"/>
        <v>0</v>
      </c>
      <c r="M323" s="57">
        <f t="shared" si="96"/>
        <v>0</v>
      </c>
      <c r="N323" s="57">
        <f t="shared" si="96"/>
        <v>0</v>
      </c>
      <c r="O323" s="185">
        <f t="shared" si="94"/>
        <v>0</v>
      </c>
      <c r="P323" s="177"/>
    </row>
    <row r="324" spans="1:16" hidden="1">
      <c r="A324" s="38"/>
      <c r="B324" s="38" t="str">
        <f t="shared" si="74"/>
        <v>b</v>
      </c>
      <c r="C324" s="66" t="s">
        <v>855</v>
      </c>
      <c r="D324" s="59" t="s">
        <v>794</v>
      </c>
      <c r="E324" s="60"/>
      <c r="F324" s="60"/>
      <c r="G324" s="60"/>
      <c r="H324" s="60"/>
      <c r="I324" s="186">
        <f t="shared" si="73"/>
        <v>0</v>
      </c>
      <c r="J324" s="60"/>
      <c r="K324" s="60"/>
      <c r="L324" s="178">
        <f t="shared" si="75"/>
        <v>0</v>
      </c>
      <c r="M324" s="60"/>
      <c r="N324" s="60"/>
      <c r="O324" s="187">
        <f t="shared" si="94"/>
        <v>0</v>
      </c>
      <c r="P324" s="177"/>
    </row>
    <row r="325" spans="1:16" hidden="1">
      <c r="A325" s="38"/>
      <c r="B325" s="38" t="str">
        <f t="shared" si="74"/>
        <v>b</v>
      </c>
      <c r="C325" s="66" t="s">
        <v>856</v>
      </c>
      <c r="D325" s="59" t="s">
        <v>857</v>
      </c>
      <c r="E325" s="60"/>
      <c r="F325" s="60"/>
      <c r="G325" s="60"/>
      <c r="H325" s="60"/>
      <c r="I325" s="186">
        <f t="shared" ref="I325:I357" si="97">J325+K325</f>
        <v>0</v>
      </c>
      <c r="J325" s="60"/>
      <c r="K325" s="60"/>
      <c r="L325" s="178">
        <f t="shared" si="75"/>
        <v>0</v>
      </c>
      <c r="M325" s="60"/>
      <c r="N325" s="60"/>
      <c r="O325" s="187">
        <f t="shared" si="94"/>
        <v>0</v>
      </c>
      <c r="P325" s="177"/>
    </row>
    <row r="326" spans="1:16" ht="25.5" hidden="1">
      <c r="A326" s="38"/>
      <c r="B326" s="38" t="str">
        <f t="shared" ref="B326:B357" si="98">IF(OR(E326&lt;&gt;0,F326&lt;&gt;0,G326&lt;&gt;0,H326&lt;&gt;0,I326&lt;&gt;0,L326&lt;&gt;0),"a","b")</f>
        <v>b</v>
      </c>
      <c r="C326" s="65" t="s">
        <v>858</v>
      </c>
      <c r="D326" s="56" t="s">
        <v>798</v>
      </c>
      <c r="E326" s="57">
        <f>SUM(E327:E331)</f>
        <v>0</v>
      </c>
      <c r="F326" s="57">
        <f t="shared" ref="F326:N326" si="99">SUM(F327:F331)</f>
        <v>0</v>
      </c>
      <c r="G326" s="57">
        <f t="shared" si="99"/>
        <v>0</v>
      </c>
      <c r="H326" s="57">
        <f t="shared" si="99"/>
        <v>0</v>
      </c>
      <c r="I326" s="182">
        <f t="shared" si="97"/>
        <v>0</v>
      </c>
      <c r="J326" s="57">
        <f t="shared" si="99"/>
        <v>0</v>
      </c>
      <c r="K326" s="57">
        <f t="shared" si="99"/>
        <v>0</v>
      </c>
      <c r="L326" s="178">
        <f t="shared" si="75"/>
        <v>0</v>
      </c>
      <c r="M326" s="57">
        <f t="shared" si="99"/>
        <v>0</v>
      </c>
      <c r="N326" s="57">
        <f t="shared" si="99"/>
        <v>0</v>
      </c>
      <c r="O326" s="185">
        <f t="shared" si="94"/>
        <v>0</v>
      </c>
      <c r="P326" s="177"/>
    </row>
    <row r="327" spans="1:16" ht="25.5" hidden="1">
      <c r="A327" s="38"/>
      <c r="B327" s="38" t="str">
        <f t="shared" si="98"/>
        <v>b</v>
      </c>
      <c r="C327" s="66" t="s">
        <v>859</v>
      </c>
      <c r="D327" s="59" t="s">
        <v>800</v>
      </c>
      <c r="E327" s="60"/>
      <c r="F327" s="60"/>
      <c r="G327" s="60"/>
      <c r="H327" s="60"/>
      <c r="I327" s="186">
        <f t="shared" si="97"/>
        <v>0</v>
      </c>
      <c r="J327" s="60"/>
      <c r="K327" s="60"/>
      <c r="L327" s="178">
        <f t="shared" si="75"/>
        <v>0</v>
      </c>
      <c r="M327" s="60"/>
      <c r="N327" s="60"/>
      <c r="O327" s="187"/>
      <c r="P327" s="177"/>
    </row>
    <row r="328" spans="1:16" ht="25.5" hidden="1">
      <c r="A328" s="38"/>
      <c r="B328" s="38" t="str">
        <f t="shared" si="98"/>
        <v>b</v>
      </c>
      <c r="C328" s="66" t="s">
        <v>860</v>
      </c>
      <c r="D328" s="59" t="s">
        <v>802</v>
      </c>
      <c r="E328" s="60"/>
      <c r="F328" s="60"/>
      <c r="G328" s="60"/>
      <c r="H328" s="60"/>
      <c r="I328" s="186">
        <f t="shared" si="97"/>
        <v>0</v>
      </c>
      <c r="J328" s="60"/>
      <c r="K328" s="60"/>
      <c r="L328" s="178">
        <f t="shared" ref="L328:L357" si="100">M328</f>
        <v>0</v>
      </c>
      <c r="M328" s="60"/>
      <c r="N328" s="60"/>
      <c r="O328" s="187"/>
      <c r="P328" s="177"/>
    </row>
    <row r="329" spans="1:16" hidden="1">
      <c r="A329" s="38"/>
      <c r="B329" s="38" t="str">
        <f t="shared" si="98"/>
        <v>b</v>
      </c>
      <c r="C329" s="66" t="s">
        <v>861</v>
      </c>
      <c r="D329" s="59" t="s">
        <v>862</v>
      </c>
      <c r="E329" s="60"/>
      <c r="F329" s="60"/>
      <c r="G329" s="60"/>
      <c r="H329" s="60"/>
      <c r="I329" s="186">
        <f t="shared" si="97"/>
        <v>0</v>
      </c>
      <c r="J329" s="60"/>
      <c r="K329" s="60"/>
      <c r="L329" s="178">
        <f t="shared" si="100"/>
        <v>0</v>
      </c>
      <c r="M329" s="60"/>
      <c r="N329" s="60"/>
      <c r="O329" s="187"/>
      <c r="P329" s="177"/>
    </row>
    <row r="330" spans="1:16" ht="25.5" hidden="1">
      <c r="A330" s="38"/>
      <c r="B330" s="38" t="str">
        <f t="shared" si="98"/>
        <v>b</v>
      </c>
      <c r="C330" s="66" t="s">
        <v>863</v>
      </c>
      <c r="D330" s="59" t="s">
        <v>806</v>
      </c>
      <c r="E330" s="60"/>
      <c r="F330" s="60"/>
      <c r="G330" s="60"/>
      <c r="H330" s="60"/>
      <c r="I330" s="186">
        <f t="shared" si="97"/>
        <v>0</v>
      </c>
      <c r="J330" s="60"/>
      <c r="K330" s="60"/>
      <c r="L330" s="178">
        <f t="shared" si="100"/>
        <v>0</v>
      </c>
      <c r="M330" s="60"/>
      <c r="N330" s="60"/>
      <c r="O330" s="187"/>
      <c r="P330" s="177"/>
    </row>
    <row r="331" spans="1:16" ht="25.5" hidden="1">
      <c r="A331" s="38"/>
      <c r="B331" s="38" t="str">
        <f t="shared" si="98"/>
        <v>b</v>
      </c>
      <c r="C331" s="66" t="s">
        <v>864</v>
      </c>
      <c r="D331" s="59" t="s">
        <v>843</v>
      </c>
      <c r="E331" s="60"/>
      <c r="F331" s="60"/>
      <c r="G331" s="60"/>
      <c r="H331" s="60"/>
      <c r="I331" s="186">
        <f t="shared" si="97"/>
        <v>0</v>
      </c>
      <c r="J331" s="60"/>
      <c r="K331" s="60"/>
      <c r="L331" s="178">
        <f t="shared" si="100"/>
        <v>0</v>
      </c>
      <c r="M331" s="60"/>
      <c r="N331" s="60"/>
      <c r="O331" s="187"/>
      <c r="P331" s="177"/>
    </row>
    <row r="332" spans="1:16" ht="25.5" hidden="1">
      <c r="A332" s="38"/>
      <c r="B332" s="38" t="str">
        <f t="shared" si="98"/>
        <v>b</v>
      </c>
      <c r="C332" s="65" t="s">
        <v>865</v>
      </c>
      <c r="D332" s="56" t="s">
        <v>866</v>
      </c>
      <c r="E332" s="57">
        <f>SUM(E333:E334)</f>
        <v>0</v>
      </c>
      <c r="F332" s="57">
        <f t="shared" ref="F332:N332" si="101">SUM(F333:F334)</f>
        <v>0</v>
      </c>
      <c r="G332" s="57">
        <f t="shared" si="101"/>
        <v>0</v>
      </c>
      <c r="H332" s="57">
        <f t="shared" si="101"/>
        <v>0</v>
      </c>
      <c r="I332" s="182">
        <f t="shared" si="97"/>
        <v>0</v>
      </c>
      <c r="J332" s="57">
        <f t="shared" si="101"/>
        <v>0</v>
      </c>
      <c r="K332" s="57">
        <f t="shared" si="101"/>
        <v>0</v>
      </c>
      <c r="L332" s="178">
        <f t="shared" si="100"/>
        <v>0</v>
      </c>
      <c r="M332" s="57">
        <f t="shared" si="101"/>
        <v>0</v>
      </c>
      <c r="N332" s="57">
        <f t="shared" si="101"/>
        <v>0</v>
      </c>
      <c r="O332" s="185">
        <f>M332-J332</f>
        <v>0</v>
      </c>
      <c r="P332" s="177"/>
    </row>
    <row r="333" spans="1:16" ht="25.5" hidden="1">
      <c r="A333" s="38"/>
      <c r="B333" s="38" t="str">
        <f t="shared" si="98"/>
        <v>b</v>
      </c>
      <c r="C333" s="66" t="s">
        <v>867</v>
      </c>
      <c r="D333" s="59" t="s">
        <v>812</v>
      </c>
      <c r="E333" s="60"/>
      <c r="F333" s="60"/>
      <c r="G333" s="60"/>
      <c r="H333" s="60"/>
      <c r="I333" s="186">
        <f t="shared" si="97"/>
        <v>0</v>
      </c>
      <c r="J333" s="60"/>
      <c r="K333" s="60"/>
      <c r="L333" s="178">
        <f t="shared" si="100"/>
        <v>0</v>
      </c>
      <c r="M333" s="60"/>
      <c r="N333" s="60"/>
      <c r="O333" s="187"/>
      <c r="P333" s="177"/>
    </row>
    <row r="334" spans="1:16" hidden="1">
      <c r="A334" s="38"/>
      <c r="B334" s="38" t="str">
        <f t="shared" si="98"/>
        <v>b</v>
      </c>
      <c r="C334" s="66" t="s">
        <v>868</v>
      </c>
      <c r="D334" s="59" t="s">
        <v>814</v>
      </c>
      <c r="E334" s="60"/>
      <c r="F334" s="60"/>
      <c r="G334" s="60"/>
      <c r="H334" s="60"/>
      <c r="I334" s="186">
        <f t="shared" si="97"/>
        <v>0</v>
      </c>
      <c r="J334" s="60"/>
      <c r="K334" s="60"/>
      <c r="L334" s="178">
        <f t="shared" si="100"/>
        <v>0</v>
      </c>
      <c r="M334" s="60"/>
      <c r="N334" s="60"/>
      <c r="O334" s="187"/>
      <c r="P334" s="177"/>
    </row>
    <row r="335" spans="1:16" hidden="1">
      <c r="A335" s="38"/>
      <c r="B335" s="38" t="str">
        <f t="shared" si="98"/>
        <v>b</v>
      </c>
      <c r="C335" s="65" t="s">
        <v>869</v>
      </c>
      <c r="D335" s="56" t="s">
        <v>870</v>
      </c>
      <c r="E335" s="57">
        <f>SUM(E336:E337)</f>
        <v>0</v>
      </c>
      <c r="F335" s="57">
        <f t="shared" ref="F335:N335" si="102">SUM(F336:F337)</f>
        <v>0</v>
      </c>
      <c r="G335" s="57">
        <f t="shared" si="102"/>
        <v>0</v>
      </c>
      <c r="H335" s="57">
        <f t="shared" si="102"/>
        <v>0</v>
      </c>
      <c r="I335" s="182">
        <f t="shared" si="97"/>
        <v>0</v>
      </c>
      <c r="J335" s="57">
        <f t="shared" si="102"/>
        <v>0</v>
      </c>
      <c r="K335" s="57">
        <f t="shared" si="102"/>
        <v>0</v>
      </c>
      <c r="L335" s="178">
        <f t="shared" si="100"/>
        <v>0</v>
      </c>
      <c r="M335" s="57">
        <f t="shared" si="102"/>
        <v>0</v>
      </c>
      <c r="N335" s="57">
        <f t="shared" si="102"/>
        <v>0</v>
      </c>
      <c r="O335" s="185">
        <f>M335-J335</f>
        <v>0</v>
      </c>
      <c r="P335" s="177"/>
    </row>
    <row r="336" spans="1:16" hidden="1">
      <c r="A336" s="38"/>
      <c r="B336" s="38" t="str">
        <f t="shared" si="98"/>
        <v>b</v>
      </c>
      <c r="C336" s="66" t="s">
        <v>871</v>
      </c>
      <c r="D336" s="59" t="s">
        <v>818</v>
      </c>
      <c r="E336" s="60"/>
      <c r="F336" s="60"/>
      <c r="G336" s="60"/>
      <c r="H336" s="60"/>
      <c r="I336" s="186">
        <f t="shared" si="97"/>
        <v>0</v>
      </c>
      <c r="J336" s="60"/>
      <c r="K336" s="60"/>
      <c r="L336" s="178">
        <f t="shared" si="100"/>
        <v>0</v>
      </c>
      <c r="M336" s="60"/>
      <c r="N336" s="60"/>
      <c r="O336" s="187"/>
      <c r="P336" s="177"/>
    </row>
    <row r="337" spans="1:16" ht="25.5" hidden="1">
      <c r="A337" s="38"/>
      <c r="B337" s="38" t="str">
        <f t="shared" si="98"/>
        <v>b</v>
      </c>
      <c r="C337" s="66" t="s">
        <v>872</v>
      </c>
      <c r="D337" s="59" t="s">
        <v>873</v>
      </c>
      <c r="E337" s="60"/>
      <c r="F337" s="60"/>
      <c r="G337" s="60"/>
      <c r="H337" s="60"/>
      <c r="I337" s="186">
        <f t="shared" si="97"/>
        <v>0</v>
      </c>
      <c r="J337" s="60"/>
      <c r="K337" s="60"/>
      <c r="L337" s="178">
        <f t="shared" si="100"/>
        <v>0</v>
      </c>
      <c r="M337" s="60"/>
      <c r="N337" s="60"/>
      <c r="O337" s="187"/>
      <c r="P337" s="177"/>
    </row>
    <row r="338" spans="1:16" hidden="1">
      <c r="A338" s="89"/>
      <c r="B338" s="38" t="str">
        <f t="shared" si="98"/>
        <v>b</v>
      </c>
      <c r="C338" s="64">
        <v>33.200000000000003</v>
      </c>
      <c r="D338" s="53" t="s">
        <v>874</v>
      </c>
      <c r="E338" s="54">
        <f>E339+E340+E341+E342+E343+E346+E352+E355</f>
        <v>0</v>
      </c>
      <c r="F338" s="54">
        <f t="shared" ref="F338:N338" si="103">F339+F340+F341+F342+F343+F346+F352+F355</f>
        <v>0</v>
      </c>
      <c r="G338" s="54">
        <f t="shared" si="103"/>
        <v>0</v>
      </c>
      <c r="H338" s="54">
        <f t="shared" si="103"/>
        <v>0</v>
      </c>
      <c r="I338" s="180">
        <f t="shared" si="97"/>
        <v>0</v>
      </c>
      <c r="J338" s="54">
        <f t="shared" si="103"/>
        <v>0</v>
      </c>
      <c r="K338" s="54">
        <f t="shared" si="103"/>
        <v>0</v>
      </c>
      <c r="L338" s="178">
        <f t="shared" si="100"/>
        <v>0</v>
      </c>
      <c r="M338" s="54">
        <f t="shared" si="103"/>
        <v>0</v>
      </c>
      <c r="N338" s="54">
        <f t="shared" si="103"/>
        <v>0</v>
      </c>
      <c r="O338" s="181">
        <f t="shared" ref="O338:O346" si="104">M338-J338</f>
        <v>0</v>
      </c>
      <c r="P338" s="177"/>
    </row>
    <row r="339" spans="1:16" hidden="1">
      <c r="A339" s="89"/>
      <c r="B339" s="38" t="str">
        <f t="shared" si="98"/>
        <v>b</v>
      </c>
      <c r="C339" s="65" t="s">
        <v>875</v>
      </c>
      <c r="D339" s="56" t="s">
        <v>784</v>
      </c>
      <c r="E339" s="57"/>
      <c r="F339" s="57"/>
      <c r="G339" s="57"/>
      <c r="H339" s="57"/>
      <c r="I339" s="182">
        <f t="shared" si="97"/>
        <v>0</v>
      </c>
      <c r="J339" s="57"/>
      <c r="K339" s="57"/>
      <c r="L339" s="178">
        <f t="shared" si="100"/>
        <v>0</v>
      </c>
      <c r="M339" s="57"/>
      <c r="N339" s="57"/>
      <c r="O339" s="185">
        <f t="shared" si="104"/>
        <v>0</v>
      </c>
      <c r="P339" s="177"/>
    </row>
    <row r="340" spans="1:16" hidden="1">
      <c r="A340" s="38"/>
      <c r="B340" s="38" t="str">
        <f t="shared" si="98"/>
        <v>b</v>
      </c>
      <c r="C340" s="65" t="s">
        <v>876</v>
      </c>
      <c r="D340" s="56" t="s">
        <v>877</v>
      </c>
      <c r="E340" s="57"/>
      <c r="F340" s="57"/>
      <c r="G340" s="57"/>
      <c r="H340" s="57"/>
      <c r="I340" s="182">
        <f t="shared" si="97"/>
        <v>0</v>
      </c>
      <c r="J340" s="57"/>
      <c r="K340" s="57"/>
      <c r="L340" s="178">
        <f t="shared" si="100"/>
        <v>0</v>
      </c>
      <c r="M340" s="57"/>
      <c r="N340" s="57"/>
      <c r="O340" s="185">
        <f t="shared" si="104"/>
        <v>0</v>
      </c>
      <c r="P340" s="177"/>
    </row>
    <row r="341" spans="1:16" hidden="1">
      <c r="A341" s="38"/>
      <c r="B341" s="38" t="str">
        <f t="shared" si="98"/>
        <v>b</v>
      </c>
      <c r="C341" s="65" t="s">
        <v>878</v>
      </c>
      <c r="D341" s="56" t="s">
        <v>852</v>
      </c>
      <c r="E341" s="57"/>
      <c r="F341" s="57"/>
      <c r="G341" s="57"/>
      <c r="H341" s="57"/>
      <c r="I341" s="182">
        <f t="shared" si="97"/>
        <v>0</v>
      </c>
      <c r="J341" s="57"/>
      <c r="K341" s="57"/>
      <c r="L341" s="178">
        <f t="shared" si="100"/>
        <v>0</v>
      </c>
      <c r="M341" s="57"/>
      <c r="N341" s="57"/>
      <c r="O341" s="185">
        <f t="shared" si="104"/>
        <v>0</v>
      </c>
      <c r="P341" s="177"/>
    </row>
    <row r="342" spans="1:16" hidden="1">
      <c r="A342" s="38"/>
      <c r="B342" s="38" t="str">
        <f t="shared" si="98"/>
        <v>b</v>
      </c>
      <c r="C342" s="65" t="s">
        <v>879</v>
      </c>
      <c r="D342" s="56" t="s">
        <v>831</v>
      </c>
      <c r="E342" s="57"/>
      <c r="F342" s="57"/>
      <c r="G342" s="57"/>
      <c r="H342" s="57"/>
      <c r="I342" s="182">
        <f t="shared" si="97"/>
        <v>0</v>
      </c>
      <c r="J342" s="57"/>
      <c r="K342" s="57"/>
      <c r="L342" s="178">
        <f t="shared" si="100"/>
        <v>0</v>
      </c>
      <c r="M342" s="57"/>
      <c r="N342" s="57"/>
      <c r="O342" s="185">
        <f t="shared" si="104"/>
        <v>0</v>
      </c>
      <c r="P342" s="177"/>
    </row>
    <row r="343" spans="1:16" hidden="1">
      <c r="A343" s="38"/>
      <c r="B343" s="38" t="str">
        <f t="shared" si="98"/>
        <v>b</v>
      </c>
      <c r="C343" s="65" t="s">
        <v>880</v>
      </c>
      <c r="D343" s="56" t="s">
        <v>792</v>
      </c>
      <c r="E343" s="57">
        <f>SUM(E344:E345)</f>
        <v>0</v>
      </c>
      <c r="F343" s="57">
        <f t="shared" ref="F343:N343" si="105">SUM(F344:F345)</f>
        <v>0</v>
      </c>
      <c r="G343" s="57">
        <f t="shared" si="105"/>
        <v>0</v>
      </c>
      <c r="H343" s="57">
        <f t="shared" si="105"/>
        <v>0</v>
      </c>
      <c r="I343" s="182">
        <f t="shared" si="97"/>
        <v>0</v>
      </c>
      <c r="J343" s="57">
        <f t="shared" si="105"/>
        <v>0</v>
      </c>
      <c r="K343" s="57">
        <f t="shared" si="105"/>
        <v>0</v>
      </c>
      <c r="L343" s="178">
        <f t="shared" si="100"/>
        <v>0</v>
      </c>
      <c r="M343" s="57">
        <f t="shared" si="105"/>
        <v>0</v>
      </c>
      <c r="N343" s="57">
        <f t="shared" si="105"/>
        <v>0</v>
      </c>
      <c r="O343" s="185">
        <f t="shared" si="104"/>
        <v>0</v>
      </c>
      <c r="P343" s="177"/>
    </row>
    <row r="344" spans="1:16" hidden="1">
      <c r="A344" s="38"/>
      <c r="B344" s="38" t="str">
        <f t="shared" si="98"/>
        <v>b</v>
      </c>
      <c r="C344" s="66" t="s">
        <v>881</v>
      </c>
      <c r="D344" s="59" t="s">
        <v>794</v>
      </c>
      <c r="E344" s="60"/>
      <c r="F344" s="60"/>
      <c r="G344" s="60"/>
      <c r="H344" s="60"/>
      <c r="I344" s="186">
        <f t="shared" si="97"/>
        <v>0</v>
      </c>
      <c r="J344" s="60"/>
      <c r="K344" s="60"/>
      <c r="L344" s="178">
        <f t="shared" si="100"/>
        <v>0</v>
      </c>
      <c r="M344" s="60"/>
      <c r="N344" s="60"/>
      <c r="O344" s="187">
        <f t="shared" si="104"/>
        <v>0</v>
      </c>
      <c r="P344" s="177"/>
    </row>
    <row r="345" spans="1:16" hidden="1">
      <c r="A345" s="38"/>
      <c r="B345" s="38" t="str">
        <f t="shared" si="98"/>
        <v>b</v>
      </c>
      <c r="C345" s="66" t="s">
        <v>882</v>
      </c>
      <c r="D345" s="59" t="s">
        <v>883</v>
      </c>
      <c r="E345" s="60"/>
      <c r="F345" s="60"/>
      <c r="G345" s="60"/>
      <c r="H345" s="60"/>
      <c r="I345" s="186">
        <f t="shared" si="97"/>
        <v>0</v>
      </c>
      <c r="J345" s="60"/>
      <c r="K345" s="60"/>
      <c r="L345" s="178">
        <f t="shared" si="100"/>
        <v>0</v>
      </c>
      <c r="M345" s="60"/>
      <c r="N345" s="60"/>
      <c r="O345" s="187">
        <f t="shared" si="104"/>
        <v>0</v>
      </c>
      <c r="P345" s="177"/>
    </row>
    <row r="346" spans="1:16" ht="25.5" hidden="1">
      <c r="A346" s="38"/>
      <c r="B346" s="38" t="str">
        <f t="shared" si="98"/>
        <v>b</v>
      </c>
      <c r="C346" s="65" t="s">
        <v>884</v>
      </c>
      <c r="D346" s="56" t="s">
        <v>798</v>
      </c>
      <c r="E346" s="57">
        <f>SUM(E347:E351)</f>
        <v>0</v>
      </c>
      <c r="F346" s="57">
        <f t="shared" ref="F346:N346" si="106">SUM(F347:F351)</f>
        <v>0</v>
      </c>
      <c r="G346" s="57">
        <f t="shared" si="106"/>
        <v>0</v>
      </c>
      <c r="H346" s="57">
        <f t="shared" si="106"/>
        <v>0</v>
      </c>
      <c r="I346" s="182">
        <f t="shared" si="97"/>
        <v>0</v>
      </c>
      <c r="J346" s="57">
        <f t="shared" si="106"/>
        <v>0</v>
      </c>
      <c r="K346" s="57">
        <f t="shared" si="106"/>
        <v>0</v>
      </c>
      <c r="L346" s="178">
        <f t="shared" si="100"/>
        <v>0</v>
      </c>
      <c r="M346" s="57">
        <f t="shared" si="106"/>
        <v>0</v>
      </c>
      <c r="N346" s="57">
        <f t="shared" si="106"/>
        <v>0</v>
      </c>
      <c r="O346" s="185">
        <f t="shared" si="104"/>
        <v>0</v>
      </c>
      <c r="P346" s="177"/>
    </row>
    <row r="347" spans="1:16" ht="25.5" hidden="1">
      <c r="A347" s="38"/>
      <c r="B347" s="38" t="str">
        <f t="shared" si="98"/>
        <v>b</v>
      </c>
      <c r="C347" s="66" t="s">
        <v>885</v>
      </c>
      <c r="D347" s="59" t="s">
        <v>800</v>
      </c>
      <c r="E347" s="60"/>
      <c r="F347" s="60"/>
      <c r="G347" s="60"/>
      <c r="H347" s="60"/>
      <c r="I347" s="186">
        <f t="shared" si="97"/>
        <v>0</v>
      </c>
      <c r="J347" s="60"/>
      <c r="K347" s="60"/>
      <c r="L347" s="178">
        <f t="shared" si="100"/>
        <v>0</v>
      </c>
      <c r="M347" s="60"/>
      <c r="N347" s="60"/>
      <c r="O347" s="187"/>
      <c r="P347" s="177"/>
    </row>
    <row r="348" spans="1:16" ht="25.5" hidden="1">
      <c r="A348" s="38"/>
      <c r="B348" s="38" t="str">
        <f t="shared" si="98"/>
        <v>b</v>
      </c>
      <c r="C348" s="66" t="s">
        <v>886</v>
      </c>
      <c r="D348" s="59" t="s">
        <v>802</v>
      </c>
      <c r="E348" s="60"/>
      <c r="F348" s="60"/>
      <c r="G348" s="60"/>
      <c r="H348" s="60"/>
      <c r="I348" s="186">
        <f t="shared" si="97"/>
        <v>0</v>
      </c>
      <c r="J348" s="60"/>
      <c r="K348" s="60"/>
      <c r="L348" s="178">
        <f t="shared" si="100"/>
        <v>0</v>
      </c>
      <c r="M348" s="60"/>
      <c r="N348" s="60"/>
      <c r="O348" s="187"/>
      <c r="P348" s="177"/>
    </row>
    <row r="349" spans="1:16" hidden="1">
      <c r="A349" s="38"/>
      <c r="B349" s="38" t="str">
        <f t="shared" si="98"/>
        <v>b</v>
      </c>
      <c r="C349" s="66" t="s">
        <v>887</v>
      </c>
      <c r="D349" s="59" t="s">
        <v>862</v>
      </c>
      <c r="E349" s="60"/>
      <c r="F349" s="60"/>
      <c r="G349" s="60"/>
      <c r="H349" s="60"/>
      <c r="I349" s="186">
        <f t="shared" si="97"/>
        <v>0</v>
      </c>
      <c r="J349" s="60"/>
      <c r="K349" s="60"/>
      <c r="L349" s="178">
        <f t="shared" si="100"/>
        <v>0</v>
      </c>
      <c r="M349" s="60"/>
      <c r="N349" s="60"/>
      <c r="O349" s="187"/>
      <c r="P349" s="177"/>
    </row>
    <row r="350" spans="1:16" ht="25.5" hidden="1">
      <c r="A350" s="38"/>
      <c r="B350" s="38" t="str">
        <f t="shared" si="98"/>
        <v>b</v>
      </c>
      <c r="C350" s="66" t="s">
        <v>888</v>
      </c>
      <c r="D350" s="59" t="s">
        <v>889</v>
      </c>
      <c r="E350" s="60"/>
      <c r="F350" s="60"/>
      <c r="G350" s="60"/>
      <c r="H350" s="60"/>
      <c r="I350" s="186">
        <f t="shared" si="97"/>
        <v>0</v>
      </c>
      <c r="J350" s="60"/>
      <c r="K350" s="60"/>
      <c r="L350" s="178">
        <f t="shared" si="100"/>
        <v>0</v>
      </c>
      <c r="M350" s="60"/>
      <c r="N350" s="60"/>
      <c r="O350" s="187"/>
      <c r="P350" s="177"/>
    </row>
    <row r="351" spans="1:16" ht="25.5" hidden="1">
      <c r="A351" s="38"/>
      <c r="B351" s="38" t="str">
        <f t="shared" si="98"/>
        <v>b</v>
      </c>
      <c r="C351" s="66" t="s">
        <v>890</v>
      </c>
      <c r="D351" s="59" t="s">
        <v>843</v>
      </c>
      <c r="E351" s="60"/>
      <c r="F351" s="60"/>
      <c r="G351" s="60"/>
      <c r="H351" s="60"/>
      <c r="I351" s="186">
        <f t="shared" si="97"/>
        <v>0</v>
      </c>
      <c r="J351" s="60"/>
      <c r="K351" s="60"/>
      <c r="L351" s="178">
        <f t="shared" si="100"/>
        <v>0</v>
      </c>
      <c r="M351" s="60"/>
      <c r="N351" s="60"/>
      <c r="O351" s="187"/>
      <c r="P351" s="177"/>
    </row>
    <row r="352" spans="1:16" ht="25.5" hidden="1">
      <c r="A352" s="38"/>
      <c r="B352" s="38" t="str">
        <f t="shared" si="98"/>
        <v>b</v>
      </c>
      <c r="C352" s="65" t="s">
        <v>891</v>
      </c>
      <c r="D352" s="56" t="s">
        <v>866</v>
      </c>
      <c r="E352" s="57">
        <f>SUM(E353:E354)</f>
        <v>0</v>
      </c>
      <c r="F352" s="57">
        <f t="shared" ref="F352:N352" si="107">SUM(F353:F354)</f>
        <v>0</v>
      </c>
      <c r="G352" s="57">
        <f t="shared" si="107"/>
        <v>0</v>
      </c>
      <c r="H352" s="57">
        <f t="shared" si="107"/>
        <v>0</v>
      </c>
      <c r="I352" s="182">
        <f t="shared" si="97"/>
        <v>0</v>
      </c>
      <c r="J352" s="57">
        <f t="shared" si="107"/>
        <v>0</v>
      </c>
      <c r="K352" s="57">
        <f t="shared" si="107"/>
        <v>0</v>
      </c>
      <c r="L352" s="178">
        <f t="shared" si="100"/>
        <v>0</v>
      </c>
      <c r="M352" s="57">
        <f t="shared" si="107"/>
        <v>0</v>
      </c>
      <c r="N352" s="57">
        <f t="shared" si="107"/>
        <v>0</v>
      </c>
      <c r="O352" s="185">
        <f>M352-J352</f>
        <v>0</v>
      </c>
      <c r="P352" s="177"/>
    </row>
    <row r="353" spans="1:16" ht="25.5" hidden="1">
      <c r="A353" s="38"/>
      <c r="B353" s="38" t="str">
        <f t="shared" si="98"/>
        <v>b</v>
      </c>
      <c r="C353" s="66" t="s">
        <v>892</v>
      </c>
      <c r="D353" s="59" t="s">
        <v>812</v>
      </c>
      <c r="E353" s="60"/>
      <c r="F353" s="60"/>
      <c r="G353" s="60"/>
      <c r="H353" s="60"/>
      <c r="I353" s="186">
        <f t="shared" si="97"/>
        <v>0</v>
      </c>
      <c r="J353" s="60"/>
      <c r="K353" s="60"/>
      <c r="L353" s="178">
        <f t="shared" si="100"/>
        <v>0</v>
      </c>
      <c r="M353" s="60"/>
      <c r="N353" s="60"/>
      <c r="O353" s="187"/>
      <c r="P353" s="177"/>
    </row>
    <row r="354" spans="1:16" hidden="1">
      <c r="A354" s="38"/>
      <c r="B354" s="38" t="str">
        <f t="shared" si="98"/>
        <v>b</v>
      </c>
      <c r="C354" s="66" t="s">
        <v>893</v>
      </c>
      <c r="D354" s="59" t="s">
        <v>814</v>
      </c>
      <c r="E354" s="60"/>
      <c r="F354" s="60"/>
      <c r="G354" s="60"/>
      <c r="H354" s="60"/>
      <c r="I354" s="186">
        <f t="shared" si="97"/>
        <v>0</v>
      </c>
      <c r="J354" s="60"/>
      <c r="K354" s="60"/>
      <c r="L354" s="178">
        <f t="shared" si="100"/>
        <v>0</v>
      </c>
      <c r="M354" s="60"/>
      <c r="N354" s="60"/>
      <c r="O354" s="187"/>
      <c r="P354" s="177"/>
    </row>
    <row r="355" spans="1:16" hidden="1">
      <c r="A355" s="38"/>
      <c r="B355" s="38" t="str">
        <f t="shared" si="98"/>
        <v>b</v>
      </c>
      <c r="C355" s="65" t="s">
        <v>894</v>
      </c>
      <c r="D355" s="56" t="s">
        <v>870</v>
      </c>
      <c r="E355" s="57">
        <f>SUM(E356:E357)</f>
        <v>0</v>
      </c>
      <c r="F355" s="57">
        <f t="shared" ref="F355:N355" si="108">SUM(F356:F357)</f>
        <v>0</v>
      </c>
      <c r="G355" s="57">
        <f t="shared" si="108"/>
        <v>0</v>
      </c>
      <c r="H355" s="57">
        <f t="shared" si="108"/>
        <v>0</v>
      </c>
      <c r="I355" s="182">
        <f t="shared" si="97"/>
        <v>0</v>
      </c>
      <c r="J355" s="57">
        <f t="shared" si="108"/>
        <v>0</v>
      </c>
      <c r="K355" s="57">
        <f t="shared" si="108"/>
        <v>0</v>
      </c>
      <c r="L355" s="178">
        <f t="shared" si="100"/>
        <v>0</v>
      </c>
      <c r="M355" s="57">
        <f t="shared" si="108"/>
        <v>0</v>
      </c>
      <c r="N355" s="57">
        <f t="shared" si="108"/>
        <v>0</v>
      </c>
      <c r="O355" s="185">
        <f>M355-J355</f>
        <v>0</v>
      </c>
      <c r="P355" s="177"/>
    </row>
    <row r="356" spans="1:16" hidden="1">
      <c r="A356" s="38"/>
      <c r="B356" s="38" t="str">
        <f t="shared" si="98"/>
        <v>b</v>
      </c>
      <c r="C356" s="66" t="s">
        <v>895</v>
      </c>
      <c r="D356" s="59" t="s">
        <v>818</v>
      </c>
      <c r="E356" s="60"/>
      <c r="F356" s="60"/>
      <c r="G356" s="60"/>
      <c r="H356" s="60"/>
      <c r="I356" s="186">
        <f t="shared" si="97"/>
        <v>0</v>
      </c>
      <c r="J356" s="60"/>
      <c r="K356" s="60"/>
      <c r="L356" s="178">
        <f t="shared" si="100"/>
        <v>0</v>
      </c>
      <c r="M356" s="60"/>
      <c r="N356" s="60"/>
      <c r="O356" s="187"/>
      <c r="P356" s="177"/>
    </row>
    <row r="357" spans="1:16" ht="26.25" hidden="1" thickBot="1">
      <c r="A357" s="38"/>
      <c r="B357" s="38" t="str">
        <f t="shared" si="98"/>
        <v>b</v>
      </c>
      <c r="C357" s="66" t="s">
        <v>896</v>
      </c>
      <c r="D357" s="59" t="s">
        <v>873</v>
      </c>
      <c r="E357" s="60"/>
      <c r="F357" s="60"/>
      <c r="G357" s="60"/>
      <c r="H357" s="60"/>
      <c r="I357" s="186">
        <f t="shared" si="97"/>
        <v>0</v>
      </c>
      <c r="J357" s="60"/>
      <c r="K357" s="60"/>
      <c r="L357" s="178">
        <f t="shared" si="100"/>
        <v>0</v>
      </c>
      <c r="M357" s="60"/>
      <c r="N357" s="60"/>
      <c r="O357" s="187"/>
      <c r="P357" s="204"/>
    </row>
  </sheetData>
  <autoFilter ref="A4:Q357">
    <filterColumn colId="1">
      <filters>
        <filter val="a"/>
      </filters>
    </filterColumn>
  </autoFilter>
  <mergeCells count="10">
    <mergeCell ref="P2:P3"/>
    <mergeCell ref="P23:P25"/>
    <mergeCell ref="N1:O1"/>
    <mergeCell ref="C2:C3"/>
    <mergeCell ref="D2:D3"/>
    <mergeCell ref="E2:E3"/>
    <mergeCell ref="F2:H2"/>
    <mergeCell ref="I2:K2"/>
    <mergeCell ref="L2:N2"/>
    <mergeCell ref="O2:O3"/>
  </mergeCell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J50"/>
  <sheetViews>
    <sheetView topLeftCell="A34" workbookViewId="0">
      <selection activeCell="J43" sqref="J43"/>
    </sheetView>
  </sheetViews>
  <sheetFormatPr defaultColWidth="8.85546875" defaultRowHeight="15"/>
  <cols>
    <col min="1" max="1" width="3.5703125" style="239" bestFit="1" customWidth="1"/>
    <col min="2" max="2" width="43.5703125" style="212" customWidth="1"/>
    <col min="3" max="3" width="12.140625" style="212" bestFit="1" customWidth="1"/>
    <col min="4" max="4" width="6.28515625" style="212" bestFit="1" customWidth="1"/>
    <col min="5" max="5" width="43.42578125" style="240" customWidth="1"/>
    <col min="6" max="6" width="16.42578125" style="242" customWidth="1"/>
    <col min="7" max="7" width="22.85546875" style="212" customWidth="1"/>
    <col min="8" max="9" width="8.85546875" style="212" customWidth="1"/>
    <col min="10" max="10" width="46.85546875" style="212" customWidth="1"/>
    <col min="11" max="11" width="8.85546875" style="212" customWidth="1"/>
    <col min="12" max="16384" width="8.85546875" style="212"/>
  </cols>
  <sheetData>
    <row r="1" spans="1:8" ht="30">
      <c r="A1" s="207"/>
      <c r="B1" s="208" t="s">
        <v>1181</v>
      </c>
      <c r="C1" s="209"/>
      <c r="D1" s="209"/>
      <c r="E1" s="210" t="s">
        <v>1182</v>
      </c>
      <c r="F1" s="211">
        <v>3.1</v>
      </c>
      <c r="G1" s="209"/>
      <c r="H1" s="212">
        <v>2019</v>
      </c>
    </row>
    <row r="2" spans="1:8" ht="45">
      <c r="A2" s="213" t="s">
        <v>1183</v>
      </c>
      <c r="B2" s="214" t="s">
        <v>1184</v>
      </c>
      <c r="C2" s="215"/>
      <c r="D2" s="215" t="s">
        <v>1185</v>
      </c>
      <c r="E2" s="216" t="s">
        <v>270</v>
      </c>
      <c r="F2" s="217">
        <v>2021</v>
      </c>
      <c r="G2" s="209"/>
    </row>
    <row r="3" spans="1:8" ht="45">
      <c r="A3" s="218" t="s">
        <v>1186</v>
      </c>
      <c r="B3" s="219" t="s">
        <v>1187</v>
      </c>
      <c r="C3" s="220" t="s">
        <v>1188</v>
      </c>
      <c r="D3" s="220">
        <v>724</v>
      </c>
      <c r="E3" s="221" t="s">
        <v>1189</v>
      </c>
      <c r="F3" s="222">
        <v>32000</v>
      </c>
      <c r="G3" s="209"/>
      <c r="H3" s="212">
        <v>8000</v>
      </c>
    </row>
    <row r="4" spans="1:8" ht="75">
      <c r="A4" s="218" t="s">
        <v>1190</v>
      </c>
      <c r="B4" s="219" t="s">
        <v>1191</v>
      </c>
      <c r="C4" s="220" t="s">
        <v>1188</v>
      </c>
      <c r="D4" s="220">
        <v>724</v>
      </c>
      <c r="E4" s="221" t="s">
        <v>1192</v>
      </c>
      <c r="F4" s="222">
        <v>32000</v>
      </c>
      <c r="G4" s="209"/>
      <c r="H4" s="212">
        <v>3200</v>
      </c>
    </row>
    <row r="5" spans="1:8" ht="60">
      <c r="A5" s="218" t="s">
        <v>1193</v>
      </c>
      <c r="B5" s="219" t="s">
        <v>1194</v>
      </c>
      <c r="C5" s="220"/>
      <c r="D5" s="220">
        <v>724</v>
      </c>
      <c r="E5" s="221" t="s">
        <v>1195</v>
      </c>
      <c r="F5" s="222">
        <f>2*12*2250</f>
        <v>54000</v>
      </c>
      <c r="G5" s="209"/>
      <c r="H5" s="212" t="s">
        <v>1299</v>
      </c>
    </row>
    <row r="6" spans="1:8" ht="75">
      <c r="A6" s="218" t="s">
        <v>1196</v>
      </c>
      <c r="B6" s="219" t="s">
        <v>1197</v>
      </c>
      <c r="C6" s="220" t="s">
        <v>1198</v>
      </c>
      <c r="D6" s="220">
        <v>302</v>
      </c>
      <c r="E6" s="221" t="s">
        <v>1199</v>
      </c>
      <c r="F6" s="222">
        <v>35000</v>
      </c>
      <c r="G6" s="209"/>
      <c r="H6" s="212" t="s">
        <v>1299</v>
      </c>
    </row>
    <row r="7" spans="1:8" ht="45">
      <c r="A7" s="218" t="s">
        <v>1200</v>
      </c>
      <c r="B7" s="219" t="s">
        <v>1201</v>
      </c>
      <c r="C7" s="220" t="s">
        <v>1198</v>
      </c>
      <c r="D7" s="220">
        <v>302</v>
      </c>
      <c r="E7" s="221" t="s">
        <v>1201</v>
      </c>
      <c r="F7" s="222">
        <v>5000</v>
      </c>
      <c r="G7" s="209"/>
      <c r="H7" s="212" t="s">
        <v>1299</v>
      </c>
    </row>
    <row r="8" spans="1:8" ht="45">
      <c r="A8" s="218" t="s">
        <v>1202</v>
      </c>
      <c r="B8" s="219" t="s">
        <v>1203</v>
      </c>
      <c r="C8" s="220" t="s">
        <v>1198</v>
      </c>
      <c r="D8" s="220">
        <v>302</v>
      </c>
      <c r="E8" s="221" t="s">
        <v>1204</v>
      </c>
      <c r="F8" s="222">
        <v>50000</v>
      </c>
      <c r="G8" s="209"/>
      <c r="H8" s="212" t="s">
        <v>1299</v>
      </c>
    </row>
    <row r="9" spans="1:8" ht="45">
      <c r="A9" s="218" t="s">
        <v>1205</v>
      </c>
      <c r="B9" s="223" t="s">
        <v>1206</v>
      </c>
      <c r="C9" s="211" t="s">
        <v>1188</v>
      </c>
      <c r="D9" s="211">
        <v>503</v>
      </c>
      <c r="E9" s="224" t="s">
        <v>1207</v>
      </c>
      <c r="F9" s="222">
        <v>10000</v>
      </c>
      <c r="G9" s="209"/>
      <c r="H9" s="212" t="s">
        <v>1299</v>
      </c>
    </row>
    <row r="10" spans="1:8" ht="60">
      <c r="A10" s="218" t="s">
        <v>1208</v>
      </c>
      <c r="B10" s="219" t="s">
        <v>1209</v>
      </c>
      <c r="C10" s="220"/>
      <c r="D10" s="220">
        <v>302</v>
      </c>
      <c r="E10" s="221" t="s">
        <v>1210</v>
      </c>
      <c r="F10" s="225">
        <v>60000</v>
      </c>
      <c r="G10" s="209" t="s">
        <v>1211</v>
      </c>
      <c r="H10" s="212" t="s">
        <v>1300</v>
      </c>
    </row>
    <row r="11" spans="1:8" ht="45">
      <c r="A11" s="218" t="s">
        <v>1212</v>
      </c>
      <c r="B11" s="219" t="s">
        <v>1213</v>
      </c>
      <c r="C11" s="220"/>
      <c r="D11" s="220">
        <v>302</v>
      </c>
      <c r="E11" s="221" t="s">
        <v>1214</v>
      </c>
      <c r="F11" s="225">
        <v>5000</v>
      </c>
      <c r="G11" s="209" t="s">
        <v>1211</v>
      </c>
    </row>
    <row r="12" spans="1:8" ht="60">
      <c r="A12" s="218" t="s">
        <v>1215</v>
      </c>
      <c r="B12" s="219" t="s">
        <v>1216</v>
      </c>
      <c r="C12" s="220"/>
      <c r="D12" s="220">
        <v>302</v>
      </c>
      <c r="E12" s="221" t="s">
        <v>1217</v>
      </c>
      <c r="F12" s="225">
        <v>12000</v>
      </c>
      <c r="G12" s="209" t="s">
        <v>1211</v>
      </c>
    </row>
    <row r="13" spans="1:8" ht="60">
      <c r="A13" s="218" t="s">
        <v>1218</v>
      </c>
      <c r="B13" s="219" t="s">
        <v>1219</v>
      </c>
      <c r="C13" s="220"/>
      <c r="D13" s="220">
        <v>302</v>
      </c>
      <c r="E13" s="221" t="s">
        <v>1220</v>
      </c>
      <c r="F13" s="222">
        <f>2500*4*F1</f>
        <v>31000</v>
      </c>
      <c r="G13" s="209"/>
    </row>
    <row r="14" spans="1:8" ht="75" customHeight="1">
      <c r="A14" s="218" t="s">
        <v>1221</v>
      </c>
      <c r="B14" s="219" t="s">
        <v>1222</v>
      </c>
      <c r="C14" s="220"/>
      <c r="D14" s="220">
        <v>324</v>
      </c>
      <c r="E14" s="221" t="s">
        <v>1223</v>
      </c>
      <c r="F14" s="226">
        <f>20*2000</f>
        <v>40000</v>
      </c>
      <c r="G14" s="311" t="s">
        <v>1224</v>
      </c>
    </row>
    <row r="15" spans="1:8" ht="30">
      <c r="A15" s="218" t="s">
        <v>1225</v>
      </c>
      <c r="B15" s="219" t="s">
        <v>1226</v>
      </c>
      <c r="C15" s="220"/>
      <c r="D15" s="220"/>
      <c r="E15" s="219" t="s">
        <v>1227</v>
      </c>
      <c r="F15" s="226">
        <v>1400</v>
      </c>
      <c r="G15" s="311"/>
    </row>
    <row r="16" spans="1:8" ht="75">
      <c r="A16" s="218" t="s">
        <v>1228</v>
      </c>
      <c r="B16" s="219" t="s">
        <v>1229</v>
      </c>
      <c r="C16" s="220" t="s">
        <v>1198</v>
      </c>
      <c r="D16" s="220"/>
      <c r="E16" s="221" t="s">
        <v>1230</v>
      </c>
      <c r="F16" s="227">
        <f>87300*1.2*F1</f>
        <v>324756</v>
      </c>
      <c r="G16" s="228" t="s">
        <v>1231</v>
      </c>
    </row>
    <row r="17" spans="1:10" ht="75">
      <c r="A17" s="218" t="s">
        <v>1232</v>
      </c>
      <c r="B17" s="219" t="s">
        <v>1233</v>
      </c>
      <c r="C17" s="220" t="s">
        <v>1198</v>
      </c>
      <c r="D17" s="220"/>
      <c r="E17" s="221" t="s">
        <v>1230</v>
      </c>
      <c r="F17" s="227">
        <f>(58160-39400)*1.2*F1</f>
        <v>69787.199999999997</v>
      </c>
      <c r="G17" s="228" t="s">
        <v>1231</v>
      </c>
    </row>
    <row r="18" spans="1:10" ht="150">
      <c r="A18" s="218" t="s">
        <v>1234</v>
      </c>
      <c r="B18" s="229" t="s">
        <v>1235</v>
      </c>
      <c r="C18" s="220" t="s">
        <v>1198</v>
      </c>
      <c r="D18" s="220"/>
      <c r="E18" s="230" t="s">
        <v>1236</v>
      </c>
      <c r="F18" s="222">
        <f>39400*1.2*F1</f>
        <v>146568</v>
      </c>
      <c r="G18" s="312" t="s">
        <v>1237</v>
      </c>
    </row>
    <row r="19" spans="1:10" s="231" customFormat="1" ht="75">
      <c r="A19" s="218" t="s">
        <v>1238</v>
      </c>
      <c r="B19" s="219" t="s">
        <v>1239</v>
      </c>
      <c r="C19" s="220"/>
      <c r="D19" s="209">
        <v>486</v>
      </c>
      <c r="E19" s="221" t="s">
        <v>1240</v>
      </c>
      <c r="F19" s="222">
        <f>4*10832*F1</f>
        <v>134316.80000000002</v>
      </c>
      <c r="G19" s="312"/>
    </row>
    <row r="20" spans="1:10" s="231" customFormat="1" ht="75">
      <c r="A20" s="218" t="s">
        <v>1241</v>
      </c>
      <c r="B20" s="219" t="s">
        <v>1242</v>
      </c>
      <c r="C20" s="220"/>
      <c r="D20" s="209">
        <v>486</v>
      </c>
      <c r="E20" s="221" t="s">
        <v>1240</v>
      </c>
      <c r="F20" s="222">
        <f>4*9204*F1</f>
        <v>114129.60000000001</v>
      </c>
      <c r="G20" s="312"/>
    </row>
    <row r="21" spans="1:10" s="231" customFormat="1" ht="45">
      <c r="A21" s="218" t="s">
        <v>1243</v>
      </c>
      <c r="B21" s="219" t="s">
        <v>1244</v>
      </c>
      <c r="C21" s="220"/>
      <c r="D21" s="209">
        <v>486</v>
      </c>
      <c r="E21" s="221" t="s">
        <v>1245</v>
      </c>
      <c r="F21" s="222">
        <f>22410*F1</f>
        <v>69471</v>
      </c>
      <c r="G21" s="312"/>
    </row>
    <row r="22" spans="1:10" s="231" customFormat="1" ht="45">
      <c r="A22" s="218" t="s">
        <v>1246</v>
      </c>
      <c r="B22" s="219" t="s">
        <v>1247</v>
      </c>
      <c r="C22" s="220"/>
      <c r="D22" s="209">
        <v>486</v>
      </c>
      <c r="E22" s="221" t="s">
        <v>1245</v>
      </c>
      <c r="F22" s="222">
        <f>4*2300*F1</f>
        <v>28520</v>
      </c>
      <c r="G22" s="312"/>
    </row>
    <row r="23" spans="1:10" s="231" customFormat="1" ht="45">
      <c r="A23" s="218" t="s">
        <v>1248</v>
      </c>
      <c r="B23" s="219" t="s">
        <v>1249</v>
      </c>
      <c r="C23" s="220"/>
      <c r="D23" s="209">
        <v>486</v>
      </c>
      <c r="E23" s="221" t="s">
        <v>1245</v>
      </c>
      <c r="F23" s="222">
        <f>4*4940*F1</f>
        <v>61256</v>
      </c>
      <c r="G23" s="312"/>
    </row>
    <row r="24" spans="1:10" s="231" customFormat="1" ht="105">
      <c r="A24" s="218" t="s">
        <v>1250</v>
      </c>
      <c r="B24" s="219" t="s">
        <v>1251</v>
      </c>
      <c r="C24" s="220"/>
      <c r="D24" s="209">
        <v>486</v>
      </c>
      <c r="E24" s="221" t="s">
        <v>1240</v>
      </c>
      <c r="F24" s="232">
        <f>4*25995*F1</f>
        <v>322338</v>
      </c>
      <c r="G24" s="220" t="s">
        <v>1252</v>
      </c>
    </row>
    <row r="25" spans="1:10" s="231" customFormat="1" ht="105">
      <c r="A25" s="218" t="s">
        <v>1253</v>
      </c>
      <c r="B25" s="219" t="s">
        <v>1254</v>
      </c>
      <c r="C25" s="220"/>
      <c r="D25" s="209">
        <v>486</v>
      </c>
      <c r="E25" s="221" t="s">
        <v>1240</v>
      </c>
      <c r="F25" s="232">
        <f>4*22100*F1</f>
        <v>274040</v>
      </c>
      <c r="G25" s="220" t="s">
        <v>1255</v>
      </c>
      <c r="J25" s="243" t="s">
        <v>1298</v>
      </c>
    </row>
    <row r="26" spans="1:10" s="231" customFormat="1" ht="105">
      <c r="A26" s="218" t="s">
        <v>1256</v>
      </c>
      <c r="B26" s="219" t="s">
        <v>1257</v>
      </c>
      <c r="C26" s="220"/>
      <c r="D26" s="209">
        <v>486</v>
      </c>
      <c r="E26" s="221" t="s">
        <v>1245</v>
      </c>
      <c r="F26" s="232">
        <f>63860*F1</f>
        <v>197966</v>
      </c>
      <c r="G26" s="220" t="s">
        <v>1258</v>
      </c>
    </row>
    <row r="27" spans="1:10" s="231" customFormat="1" ht="105">
      <c r="A27" s="218" t="s">
        <v>1259</v>
      </c>
      <c r="B27" s="219" t="s">
        <v>1260</v>
      </c>
      <c r="C27" s="220"/>
      <c r="D27" s="209">
        <v>486</v>
      </c>
      <c r="E27" s="221" t="s">
        <v>1245</v>
      </c>
      <c r="F27" s="232">
        <f>4*4890*F1</f>
        <v>60636</v>
      </c>
      <c r="G27" s="220" t="s">
        <v>1261</v>
      </c>
    </row>
    <row r="28" spans="1:10" s="231" customFormat="1" ht="105">
      <c r="A28" s="218" t="s">
        <v>1262</v>
      </c>
      <c r="B28" s="219" t="s">
        <v>1263</v>
      </c>
      <c r="C28" s="220"/>
      <c r="D28" s="209">
        <v>486</v>
      </c>
      <c r="E28" s="221" t="s">
        <v>1245</v>
      </c>
      <c r="F28" s="232">
        <f>4*10600*F1</f>
        <v>131440</v>
      </c>
      <c r="G28" s="220" t="s">
        <v>1264</v>
      </c>
    </row>
    <row r="29" spans="1:10" ht="30">
      <c r="A29" s="218" t="s">
        <v>1265</v>
      </c>
      <c r="B29" s="209" t="s">
        <v>1266</v>
      </c>
      <c r="C29" s="211"/>
      <c r="D29" s="209">
        <v>487</v>
      </c>
      <c r="E29" s="221" t="s">
        <v>1267</v>
      </c>
      <c r="F29" s="222">
        <v>39000</v>
      </c>
      <c r="G29" s="209"/>
    </row>
    <row r="30" spans="1:10" ht="60">
      <c r="A30" s="218" t="s">
        <v>1268</v>
      </c>
      <c r="B30" s="220" t="s">
        <v>1269</v>
      </c>
      <c r="C30" s="211"/>
      <c r="D30" s="220">
        <v>487</v>
      </c>
      <c r="E30" s="221" t="s">
        <v>1270</v>
      </c>
      <c r="F30" s="222">
        <v>102000</v>
      </c>
      <c r="G30" s="209"/>
      <c r="H30" s="212" t="s">
        <v>1301</v>
      </c>
    </row>
    <row r="31" spans="1:10" ht="75">
      <c r="A31" s="218" t="s">
        <v>1271</v>
      </c>
      <c r="B31" s="209" t="s">
        <v>1272</v>
      </c>
      <c r="C31" s="211" t="s">
        <v>1273</v>
      </c>
      <c r="D31" s="209">
        <v>487</v>
      </c>
      <c r="E31" s="233" t="s">
        <v>1274</v>
      </c>
      <c r="F31" s="222">
        <f>1*36715*F1</f>
        <v>113816.5</v>
      </c>
      <c r="G31" s="209"/>
      <c r="J31" s="212" t="s">
        <v>1302</v>
      </c>
    </row>
    <row r="32" spans="1:10" ht="45">
      <c r="A32" s="218" t="s">
        <v>1275</v>
      </c>
      <c r="B32" s="234" t="s">
        <v>1276</v>
      </c>
      <c r="C32" s="220"/>
      <c r="D32" s="234">
        <v>486</v>
      </c>
      <c r="E32" s="235" t="s">
        <v>1277</v>
      </c>
      <c r="F32" s="222">
        <v>12000</v>
      </c>
      <c r="G32" s="209"/>
    </row>
    <row r="33" spans="1:10" ht="45">
      <c r="A33" s="218" t="s">
        <v>1278</v>
      </c>
      <c r="B33" s="234" t="s">
        <v>1279</v>
      </c>
      <c r="C33" s="211" t="s">
        <v>1273</v>
      </c>
      <c r="D33" s="234">
        <v>486</v>
      </c>
      <c r="E33" s="235" t="s">
        <v>1280</v>
      </c>
      <c r="F33" s="222">
        <f>3*500*F1</f>
        <v>4650</v>
      </c>
      <c r="G33" s="209"/>
      <c r="J33" s="212" t="s">
        <v>1303</v>
      </c>
    </row>
    <row r="34" spans="1:10" ht="75">
      <c r="A34" s="218" t="s">
        <v>1281</v>
      </c>
      <c r="B34" s="211" t="s">
        <v>1282</v>
      </c>
      <c r="C34" s="220" t="s">
        <v>1283</v>
      </c>
      <c r="D34" s="234">
        <v>489</v>
      </c>
      <c r="E34" s="236" t="s">
        <v>1284</v>
      </c>
      <c r="F34" s="227">
        <v>96000</v>
      </c>
      <c r="G34" s="228" t="s">
        <v>1231</v>
      </c>
      <c r="J34" s="212" t="s">
        <v>1304</v>
      </c>
    </row>
    <row r="35" spans="1:10" ht="45">
      <c r="A35" s="218" t="s">
        <v>1285</v>
      </c>
      <c r="B35" s="211" t="s">
        <v>1286</v>
      </c>
      <c r="C35" s="220" t="s">
        <v>1283</v>
      </c>
      <c r="D35" s="234">
        <v>489</v>
      </c>
      <c r="E35" s="236" t="s">
        <v>1287</v>
      </c>
      <c r="F35" s="222">
        <f>1*23100*F1</f>
        <v>71610</v>
      </c>
      <c r="G35" s="312" t="s">
        <v>1237</v>
      </c>
    </row>
    <row r="36" spans="1:10" ht="30">
      <c r="A36" s="218" t="s">
        <v>1288</v>
      </c>
      <c r="B36" s="211" t="s">
        <v>1289</v>
      </c>
      <c r="C36" s="220" t="s">
        <v>1283</v>
      </c>
      <c r="D36" s="234"/>
      <c r="E36" s="236" t="s">
        <v>1290</v>
      </c>
      <c r="F36" s="222">
        <f>12*15000*1.2*F1</f>
        <v>669600</v>
      </c>
      <c r="G36" s="312"/>
      <c r="J36" s="212" t="s">
        <v>1305</v>
      </c>
    </row>
    <row r="37" spans="1:10" ht="45">
      <c r="A37" s="218" t="s">
        <v>1291</v>
      </c>
      <c r="B37" s="219" t="s">
        <v>1292</v>
      </c>
      <c r="C37" s="220" t="s">
        <v>1188</v>
      </c>
      <c r="D37" s="211">
        <v>483</v>
      </c>
      <c r="E37" s="221" t="s">
        <v>1293</v>
      </c>
      <c r="F37" s="222">
        <v>5000</v>
      </c>
      <c r="G37" s="312"/>
      <c r="J37" s="212" t="s">
        <v>1306</v>
      </c>
    </row>
    <row r="38" spans="1:10" ht="75">
      <c r="A38" s="218" t="s">
        <v>1294</v>
      </c>
      <c r="B38" s="234" t="s">
        <v>1295</v>
      </c>
      <c r="C38" s="220"/>
      <c r="D38" s="234"/>
      <c r="E38" s="236" t="s">
        <v>1296</v>
      </c>
      <c r="F38" s="237">
        <f>450000*F1</f>
        <v>1395000</v>
      </c>
      <c r="G38" s="228" t="s">
        <v>1231</v>
      </c>
      <c r="J38" s="212" t="s">
        <v>1307</v>
      </c>
    </row>
    <row r="39" spans="1:10">
      <c r="A39" s="218"/>
      <c r="B39" s="211"/>
      <c r="C39" s="220"/>
      <c r="D39" s="234"/>
      <c r="E39" s="236" t="s">
        <v>9</v>
      </c>
      <c r="F39" s="238">
        <f>SUM(F3:F38)</f>
        <v>4811301.0999999996</v>
      </c>
      <c r="G39" s="209"/>
    </row>
    <row r="40" spans="1:10">
      <c r="F40" s="241"/>
    </row>
    <row r="41" spans="1:10">
      <c r="F41" s="241"/>
    </row>
    <row r="42" spans="1:10" ht="60">
      <c r="B42" s="222"/>
      <c r="C42" s="222"/>
      <c r="E42" s="240" t="s">
        <v>1237</v>
      </c>
    </row>
    <row r="44" spans="1:10" ht="30">
      <c r="B44" s="225"/>
      <c r="C44" s="225"/>
      <c r="E44" s="240" t="s">
        <v>1297</v>
      </c>
    </row>
    <row r="46" spans="1:10" ht="30">
      <c r="B46" s="226"/>
      <c r="C46" s="226"/>
      <c r="E46" s="240" t="s">
        <v>1224</v>
      </c>
    </row>
    <row r="48" spans="1:10" ht="30" hidden="1">
      <c r="B48" s="227"/>
      <c r="C48" s="227"/>
      <c r="E48" s="240" t="s">
        <v>1231</v>
      </c>
    </row>
    <row r="50" spans="2:5" ht="60" hidden="1">
      <c r="B50" s="232"/>
      <c r="C50" s="232"/>
      <c r="E50" s="240" t="s">
        <v>1298</v>
      </c>
    </row>
  </sheetData>
  <mergeCells count="3">
    <mergeCell ref="G14:G15"/>
    <mergeCell ref="G18:G23"/>
    <mergeCell ref="G35:G37"/>
  </mergeCells>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Worksheets</vt:lpstr>
      </vt:variant>
      <vt:variant>
        <vt:i4>9</vt:i4>
      </vt:variant>
    </vt:vector>
  </HeadingPairs>
  <TitlesOfParts>
    <vt:vector size="9" baseType="lpstr">
      <vt:lpstr>27 00</vt:lpstr>
      <vt:lpstr>27 02 </vt:lpstr>
      <vt:lpstr>27 03</vt:lpstr>
      <vt:lpstr>27 01 01</vt:lpstr>
      <vt:lpstr>საწევრო</vt:lpstr>
      <vt:lpstr>27 01 05</vt:lpstr>
      <vt:lpstr>27 01 06</vt:lpstr>
      <vt:lpstr>27 01 07</vt:lpstr>
      <vt:lpstr>IT</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Maia Gotiashvili</dc:creator>
  <cp:keywords/>
  <dc:description/>
  <cp:lastModifiedBy>Maia Gotiashvili</cp:lastModifiedBy>
  <cp:lastPrinted>2020-09-29T06:43:49Z</cp:lastPrinted>
  <dcterms:created xsi:type="dcterms:W3CDTF">2020-09-01T08:28:23Z</dcterms:created>
  <dcterms:modified xsi:type="dcterms:W3CDTF">2020-10-06T14:34:35Z</dcterms:modified>
  <cp:category/>
  <cp:contentStatus/>
</cp:coreProperties>
</file>